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Tableau de suivi" sheetId="1" r:id="rId1"/>
  </sheets>
  <definedNames>
    <definedName name="_xlnm.Print_Area" localSheetId="0">'Tableau de suivi'!$A$2:$AT$87</definedName>
  </definedNames>
  <calcPr fullCalcOnLoad="1"/>
</workbook>
</file>

<file path=xl/sharedStrings.xml><?xml version="1.0" encoding="utf-8"?>
<sst xmlns="http://schemas.openxmlformats.org/spreadsheetml/2006/main" count="199" uniqueCount="114">
  <si>
    <t xml:space="preserve">Commission Communale pour l’Accessibilité : Suivi des Communes de l’UD 92
</t>
  </si>
  <si>
    <t>Communes</t>
  </si>
  <si>
    <t>SIG</t>
  </si>
  <si>
    <t xml:space="preserve">Avancé du PAVE </t>
  </si>
  <si>
    <t xml:space="preserve">SDAP </t>
  </si>
  <si>
    <t>Ad’AP Communal</t>
  </si>
  <si>
    <t>PRORO</t>
  </si>
  <si>
    <t>AT-ADAP</t>
  </si>
  <si>
    <t>Total ERP sous ADAP</t>
  </si>
  <si>
    <t>AT-PC</t>
  </si>
  <si>
    <t>ATTESTATIONS</t>
  </si>
  <si>
    <t xml:space="preserve">ERP conformes et/ou dans la démarche Ad’AP </t>
  </si>
  <si>
    <t>Commentaires</t>
  </si>
  <si>
    <t xml:space="preserve">(par ordre alphabétique)
Communes/EPT
</t>
  </si>
  <si>
    <t>Présence d’un SIG (oui=1, non=0)</t>
  </si>
  <si>
    <t>PAVE complet (1), absence (0) ou non compétent (2) ogligatoire si&gt;1000 habitants</t>
  </si>
  <si>
    <t>Avancé PAVE</t>
  </si>
  <si>
    <t>Existence d’une commission communale (ou intercommunale) d’accessibilité si &gt;5000 habitants (oui=1), (non=0) ou (pas de nécessité=2)</t>
  </si>
  <si>
    <t>Rapport d’activité annuel 2016 de la Commission (oui=1) (non=0) (pas de nécessité=2)</t>
  </si>
  <si>
    <t>Pourcentage de stationnement adapté</t>
  </si>
  <si>
    <t>pourcentage de feux sonorisés</t>
  </si>
  <si>
    <t>pourcentage de passage piétons aux normes (création de bateaux, mobilier, BEV)</t>
  </si>
  <si>
    <t>pourcentage de lignes de bus accessibles</t>
  </si>
  <si>
    <t>Pourcentage de logements accessibles aux UFR</t>
  </si>
  <si>
    <t>Pourcentage de logements accessibles aux autres types de handicap (autre que ceux circulant en fauteuil roulant)</t>
  </si>
  <si>
    <t xml:space="preserve">Pourcentage d’ERP non déclarés </t>
  </si>
  <si>
    <t>Nombre de stationnement restants à adapter</t>
  </si>
  <si>
    <t>Nombre de feux restants à sonoriser</t>
  </si>
  <si>
    <t>Nombre de passage piétons restants à mettre aux normes (création de bateaux, mobilier, BEV)</t>
  </si>
  <si>
    <t xml:space="preserve"> Nombre de lignes de bus restantes à mettre en accessibilité</t>
  </si>
  <si>
    <t>Nombre de logements accessibles aux UFR</t>
  </si>
  <si>
    <t>Nombre de logements accessibles aux autres types de handicap (autre que ceux circulant en fauteuil roulant)</t>
  </si>
  <si>
    <t xml:space="preserve">Nombre d’ERP non déclarés </t>
  </si>
  <si>
    <r>
      <t>S</t>
    </r>
    <r>
      <rPr>
        <sz val="10"/>
        <rFont val="Arial"/>
        <family val="2"/>
      </rPr>
      <t xml:space="preserve">chéma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irecteur –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genda d’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ccessibilité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rogrammé
(Transports en commun)
Dossier complet (=1), Dossier partiel (=0), Pas d’engagement (=2)</t>
    </r>
  </si>
  <si>
    <t>Nombre d’arrêts restants à traiter</t>
  </si>
  <si>
    <t>Nombre d’ITA</t>
  </si>
  <si>
    <t>Nombre d’ERP/IOP</t>
  </si>
  <si>
    <t>Nombre d’ERP/IOP conformes</t>
  </si>
  <si>
    <t>Pourcentage d’ERP/IOP conformes</t>
  </si>
  <si>
    <t>Atteinte des objectifs prévus dans l’Ad’AP (atteinte=1, atteinte partielle =2, non atteint=0)</t>
  </si>
  <si>
    <t>Nombre d’ERP</t>
  </si>
  <si>
    <t>Nombre d’années</t>
  </si>
  <si>
    <t>Date Décision</t>
  </si>
  <si>
    <t>Point de Situation à un an (oui =1, non =0, pas de nécessité ou délai non échu =2)</t>
  </si>
  <si>
    <t>Point de Situation à mi parcours (oui =1, non =0, pas de nécessité ou délai non échu =2)</t>
  </si>
  <si>
    <t>Attestation d’achèvement (oui = 1, non = 0, délai non échu =2)</t>
  </si>
  <si>
    <t>Prorogation en cours (oui=1)</t>
  </si>
  <si>
    <t>Prorogation (nombre de mois)</t>
  </si>
  <si>
    <t>DATE</t>
  </si>
  <si>
    <t>Nombre d’ERP-IOP inscrits dans la demande de prorogation</t>
  </si>
  <si>
    <t xml:space="preserve">Nombre d’AT-ADAP
13824*03 </t>
  </si>
  <si>
    <t>Nombre d’AT Ad’AP Cerfa 15247</t>
  </si>
  <si>
    <t>Nombre d’AT Ad’AP Cerfa 15246</t>
  </si>
  <si>
    <t>Nombre d’ERP Ad’AP Patrimoine</t>
  </si>
  <si>
    <t>Nombre d’ERP sous ADAP</t>
  </si>
  <si>
    <t xml:space="preserve">Nombre de dossiers </t>
  </si>
  <si>
    <t>Nombre d’attestations</t>
  </si>
  <si>
    <t xml:space="preserve">Nombre d’ERP conformes et/ou dans la démarche Ad’AP </t>
  </si>
  <si>
    <t>ANTONY</t>
  </si>
  <si>
    <t>?</t>
  </si>
  <si>
    <t xml:space="preserve">ASNIERES </t>
  </si>
  <si>
    <t xml:space="preserve">       </t>
  </si>
  <si>
    <t xml:space="preserve">Aucun ERP mis en Accessibilité dans le cadre de l’Ad’AP Communal : « En attente de désigner un AMO pour effectuer les travaux » </t>
  </si>
  <si>
    <t>BAGNEUX</t>
  </si>
  <si>
    <t xml:space="preserve">   </t>
  </si>
  <si>
    <t>BOIS - COLOMBES</t>
  </si>
  <si>
    <t>BOIS-COLOMBES</t>
  </si>
  <si>
    <t xml:space="preserve">BOULOGNE </t>
  </si>
  <si>
    <t xml:space="preserve">? </t>
  </si>
  <si>
    <t xml:space="preserve">         </t>
  </si>
  <si>
    <t>BOURG - LA - REINE</t>
  </si>
  <si>
    <t>Inconnu</t>
  </si>
  <si>
    <t>CHATENAY - MALABRY</t>
  </si>
  <si>
    <t>Pas en règle</t>
  </si>
  <si>
    <t>travaux finalisés</t>
  </si>
  <si>
    <t>CHATILLON</t>
  </si>
  <si>
    <t>Ad’AP Communal transmis pour préavis</t>
  </si>
  <si>
    <t>CHAVILLE</t>
  </si>
  <si>
    <t>CLAMART</t>
  </si>
  <si>
    <t>CLICHY</t>
  </si>
  <si>
    <t xml:space="preserve">     </t>
  </si>
  <si>
    <t>COLOMBES</t>
  </si>
  <si>
    <t>COURBEVOIE</t>
  </si>
  <si>
    <t>FONTENAY - AUX - ROSES</t>
  </si>
  <si>
    <t>GARCHES</t>
  </si>
  <si>
    <t>LA GARENNE - COLOMBES</t>
  </si>
  <si>
    <t>GENNEVILLIERS</t>
  </si>
  <si>
    <t>point de situation 
Non retrouvé</t>
  </si>
  <si>
    <t>ISSY - LES - MOULINEAUX</t>
  </si>
  <si>
    <t>LEVALLOIS - PERRET</t>
  </si>
  <si>
    <t>MALAKOFF</t>
  </si>
  <si>
    <t>MARNES LA COQUETTE</t>
  </si>
  <si>
    <t>MEUDON</t>
  </si>
  <si>
    <t>MONTROUGE</t>
  </si>
  <si>
    <t>NANTERRE</t>
  </si>
  <si>
    <t>NEUILLY - SUR - SEINE</t>
  </si>
  <si>
    <t>LE PLESSIS ROBINSON</t>
  </si>
  <si>
    <t>PUTEAUX</t>
  </si>
  <si>
    <t>RUEIL - MALMAISON</t>
  </si>
  <si>
    <t xml:space="preserve">Elaboration du PAVE finalisée en 2018
 </t>
  </si>
  <si>
    <t>SAINT - CLOUD</t>
  </si>
  <si>
    <t>SCEAUX</t>
  </si>
  <si>
    <t xml:space="preserve"> </t>
  </si>
  <si>
    <t>SEVRES</t>
  </si>
  <si>
    <t>SURESNES</t>
  </si>
  <si>
    <t>VANVES</t>
  </si>
  <si>
    <t>VAUCRESSON</t>
  </si>
  <si>
    <t>VILLE - D'AVRAY</t>
  </si>
  <si>
    <t>VILLENEUVE LA GARENNE</t>
  </si>
  <si>
    <t>EPCI/EPT</t>
  </si>
  <si>
    <t>POLD</t>
  </si>
  <si>
    <t>GPSO</t>
  </si>
  <si>
    <t>Vallée Sud Grand Paris</t>
  </si>
  <si>
    <t>Boucle Nord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</si>
</sst>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.00%"/>
    <numFmt numFmtId="167" formatCode="DD/MM/YY"/>
    <numFmt numFmtId="168" formatCode="&quot;VRAI&quot;;&quot;VRAI&quot;;&quot;FAUX&quot;"/>
    <numFmt numFmtId="169" formatCode="0"/>
    <numFmt numFmtId="170" formatCode="#,##0"/>
  </numFmts>
  <fonts count="12">
    <font>
      <sz val="10"/>
      <name val="Arial"/>
      <family val="2"/>
    </font>
    <font>
      <sz val="10"/>
      <color indexed="8"/>
      <name val="Arial"/>
      <family val="2"/>
    </font>
    <font>
      <b/>
      <sz val="10"/>
      <name val="Swis721 BlkEx BT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 Black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sz val="14"/>
      <name val="Arial"/>
      <family val="2"/>
    </font>
    <font>
      <sz val="10"/>
      <name val="Arial CE"/>
      <family val="2"/>
    </font>
    <font>
      <sz val="12"/>
      <color indexed="8"/>
      <name val="Arial Black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8"/>
      </left>
      <right style="double">
        <color indexed="1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2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5" fillId="0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6" fillId="2" borderId="2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textRotation="90" wrapText="1"/>
    </xf>
    <xf numFmtId="165" fontId="7" fillId="2" borderId="4" xfId="0" applyNumberFormat="1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4" fillId="4" borderId="5" xfId="0" applyFont="1" applyFill="1" applyBorder="1" applyAlignment="1">
      <alignment horizontal="center" vertical="center" textRotation="90" wrapText="1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5" xfId="0" applyFont="1" applyFill="1" applyBorder="1" applyAlignment="1">
      <alignment horizontal="center" vertical="center" textRotation="90" wrapText="1"/>
    </xf>
    <xf numFmtId="164" fontId="4" fillId="5" borderId="5" xfId="0" applyFont="1" applyFill="1" applyBorder="1" applyAlignment="1">
      <alignment horizontal="center" vertical="center" textRotation="90" wrapText="1"/>
    </xf>
    <xf numFmtId="164" fontId="4" fillId="4" borderId="6" xfId="0" applyFont="1" applyFill="1" applyBorder="1" applyAlignment="1">
      <alignment horizontal="center" vertical="center" textRotation="90" wrapText="1"/>
    </xf>
    <xf numFmtId="164" fontId="4" fillId="0" borderId="6" xfId="0" applyFont="1" applyFill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vertical="center" textRotation="90" wrapText="1"/>
    </xf>
    <xf numFmtId="164" fontId="4" fillId="0" borderId="6" xfId="0" applyFont="1" applyBorder="1" applyAlignment="1">
      <alignment horizontal="center" vertical="center" textRotation="90" wrapText="1"/>
    </xf>
    <xf numFmtId="164" fontId="4" fillId="3" borderId="7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textRotation="90" wrapText="1"/>
    </xf>
    <xf numFmtId="165" fontId="7" fillId="4" borderId="5" xfId="0" applyNumberFormat="1" applyFont="1" applyFill="1" applyBorder="1" applyAlignment="1">
      <alignment horizontal="center" vertical="center" wrapText="1"/>
    </xf>
    <xf numFmtId="164" fontId="8" fillId="6" borderId="1" xfId="0" applyFont="1" applyFill="1" applyBorder="1" applyAlignment="1">
      <alignment horizontal="center" vertical="center" wrapText="1"/>
    </xf>
    <xf numFmtId="164" fontId="4" fillId="6" borderId="5" xfId="0" applyFont="1" applyFill="1" applyBorder="1" applyAlignment="1">
      <alignment horizontal="center" vertical="center" textRotation="90" wrapText="1"/>
    </xf>
    <xf numFmtId="164" fontId="4" fillId="6" borderId="1" xfId="0" applyFont="1" applyFill="1" applyBorder="1" applyAlignment="1">
      <alignment horizontal="center" vertical="center" textRotation="90" wrapText="1"/>
    </xf>
    <xf numFmtId="164" fontId="4" fillId="6" borderId="6" xfId="0" applyFont="1" applyFill="1" applyBorder="1" applyAlignment="1">
      <alignment horizontal="center" vertical="center" textRotation="90" wrapText="1"/>
    </xf>
    <xf numFmtId="164" fontId="4" fillId="6" borderId="7" xfId="0" applyFont="1" applyFill="1" applyBorder="1" applyAlignment="1">
      <alignment horizontal="center" vertical="center" textRotation="90" wrapText="1"/>
    </xf>
    <xf numFmtId="165" fontId="7" fillId="6" borderId="5" xfId="0" applyNumberFormat="1" applyFont="1" applyFill="1" applyBorder="1" applyAlignment="1">
      <alignment horizontal="center" vertical="center" wrapText="1"/>
    </xf>
    <xf numFmtId="164" fontId="0" fillId="7" borderId="8" xfId="0" applyFont="1" applyFill="1" applyBorder="1" applyAlignment="1">
      <alignment horizontal="left" vertical="center" wrapText="1"/>
    </xf>
    <xf numFmtId="164" fontId="0" fillId="7" borderId="0" xfId="0" applyFill="1" applyAlignment="1">
      <alignment horizontal="center" vertical="center"/>
    </xf>
    <xf numFmtId="164" fontId="4" fillId="7" borderId="8" xfId="0" applyFont="1" applyFill="1" applyBorder="1" applyAlignment="1">
      <alignment horizontal="center" vertical="center" textRotation="90" wrapText="1"/>
    </xf>
    <xf numFmtId="166" fontId="4" fillId="7" borderId="8" xfId="0" applyNumberFormat="1" applyFont="1" applyFill="1" applyBorder="1" applyAlignment="1">
      <alignment horizontal="center" vertical="center" textRotation="90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vertical="top" wrapText="1"/>
    </xf>
    <xf numFmtId="164" fontId="0" fillId="8" borderId="5" xfId="0" applyFont="1" applyFill="1" applyBorder="1" applyAlignment="1">
      <alignment horizontal="center" vertical="center"/>
    </xf>
    <xf numFmtId="164" fontId="0" fillId="8" borderId="1" xfId="0" applyFont="1" applyFill="1" applyBorder="1" applyAlignment="1">
      <alignment horizontal="center" vertical="center"/>
    </xf>
    <xf numFmtId="164" fontId="0" fillId="8" borderId="6" xfId="0" applyFont="1" applyFill="1" applyBorder="1" applyAlignment="1">
      <alignment horizontal="center" vertical="center"/>
    </xf>
    <xf numFmtId="164" fontId="0" fillId="9" borderId="6" xfId="0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10" borderId="5" xfId="0" applyFill="1" applyBorder="1" applyAlignment="1">
      <alignment horizontal="center" vertical="center"/>
    </xf>
    <xf numFmtId="164" fontId="1" fillId="0" borderId="10" xfId="0" applyFont="1" applyBorder="1" applyAlignment="1">
      <alignment horizontal="left" vertical="center" wrapText="1"/>
    </xf>
    <xf numFmtId="167" fontId="0" fillId="0" borderId="0" xfId="0" applyNumberFormat="1" applyAlignment="1">
      <alignment/>
    </xf>
    <xf numFmtId="164" fontId="1" fillId="7" borderId="8" xfId="0" applyFont="1" applyFill="1" applyBorder="1" applyAlignment="1">
      <alignment horizontal="left" vertical="center" wrapText="1"/>
    </xf>
    <xf numFmtId="164" fontId="0" fillId="7" borderId="11" xfId="0" applyFont="1" applyFill="1" applyBorder="1" applyAlignment="1">
      <alignment horizontal="center" vertical="center"/>
    </xf>
    <xf numFmtId="166" fontId="0" fillId="7" borderId="11" xfId="0" applyNumberFormat="1" applyFont="1" applyFill="1" applyBorder="1" applyAlignment="1">
      <alignment horizontal="center" vertical="center"/>
    </xf>
    <xf numFmtId="164" fontId="0" fillId="7" borderId="11" xfId="0" applyFill="1" applyBorder="1" applyAlignment="1">
      <alignment horizontal="center" vertical="center"/>
    </xf>
    <xf numFmtId="164" fontId="0" fillId="7" borderId="8" xfId="0" applyFill="1" applyBorder="1" applyAlignment="1">
      <alignment horizontal="center" vertical="center"/>
    </xf>
    <xf numFmtId="168" fontId="0" fillId="7" borderId="11" xfId="0" applyNumberFormat="1" applyFill="1" applyBorder="1" applyAlignment="1">
      <alignment horizontal="center" vertical="center"/>
    </xf>
    <xf numFmtId="164" fontId="1" fillId="7" borderId="11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8" borderId="0" xfId="0" applyFont="1" applyFill="1" applyBorder="1" applyAlignment="1">
      <alignment horizontal="center" vertical="center"/>
    </xf>
    <xf numFmtId="164" fontId="0" fillId="9" borderId="5" xfId="0" applyFill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0" fillId="7" borderId="12" xfId="0" applyFont="1" applyFill="1" applyBorder="1" applyAlignment="1">
      <alignment vertical="top" wrapText="1"/>
    </xf>
    <xf numFmtId="164" fontId="0" fillId="7" borderId="5" xfId="0" applyFont="1" applyFill="1" applyBorder="1" applyAlignment="1">
      <alignment horizontal="center" vertical="center"/>
    </xf>
    <xf numFmtId="164" fontId="0" fillId="7" borderId="6" xfId="0" applyFont="1" applyFill="1" applyBorder="1" applyAlignment="1">
      <alignment horizontal="center" vertical="center"/>
    </xf>
    <xf numFmtId="166" fontId="0" fillId="7" borderId="6" xfId="0" applyNumberFormat="1" applyFont="1" applyFill="1" applyBorder="1" applyAlignment="1">
      <alignment horizontal="center" vertical="center"/>
    </xf>
    <xf numFmtId="164" fontId="0" fillId="7" borderId="5" xfId="0" applyFill="1" applyBorder="1" applyAlignment="1">
      <alignment horizontal="center" vertical="center"/>
    </xf>
    <xf numFmtId="168" fontId="0" fillId="7" borderId="6" xfId="0" applyNumberFormat="1" applyFill="1" applyBorder="1" applyAlignment="1">
      <alignment horizontal="center" vertical="center"/>
    </xf>
    <xf numFmtId="164" fontId="0" fillId="7" borderId="1" xfId="0" applyFill="1" applyBorder="1" applyAlignment="1">
      <alignment horizontal="center" vertical="center"/>
    </xf>
    <xf numFmtId="164" fontId="0" fillId="7" borderId="6" xfId="0" applyFill="1" applyBorder="1" applyAlignment="1">
      <alignment horizontal="center" vertical="center"/>
    </xf>
    <xf numFmtId="164" fontId="0" fillId="7" borderId="7" xfId="0" applyFill="1" applyBorder="1" applyAlignment="1">
      <alignment horizontal="center" vertical="center"/>
    </xf>
    <xf numFmtId="164" fontId="1" fillId="7" borderId="10" xfId="0" applyFont="1" applyFill="1" applyBorder="1" applyAlignment="1">
      <alignment horizontal="left" vertical="center" wrapText="1"/>
    </xf>
    <xf numFmtId="164" fontId="0" fillId="0" borderId="12" xfId="0" applyFont="1" applyFill="1" applyBorder="1" applyAlignment="1">
      <alignment vertical="top" wrapText="1"/>
    </xf>
    <xf numFmtId="166" fontId="0" fillId="0" borderId="6" xfId="0" applyNumberFormat="1" applyFont="1" applyFill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1" fillId="0" borderId="10" xfId="0" applyFont="1" applyFill="1" applyBorder="1" applyAlignment="1">
      <alignment horizontal="left" vertical="center" wrapText="1"/>
    </xf>
    <xf numFmtId="164" fontId="1" fillId="7" borderId="12" xfId="0" applyFont="1" applyFill="1" applyBorder="1" applyAlignment="1">
      <alignment vertical="top" wrapText="1"/>
    </xf>
    <xf numFmtId="167" fontId="0" fillId="7" borderId="6" xfId="0" applyNumberFormat="1" applyFill="1" applyBorder="1" applyAlignment="1">
      <alignment horizontal="center" vertical="center"/>
    </xf>
    <xf numFmtId="164" fontId="1" fillId="7" borderId="1" xfId="0" applyFont="1" applyFill="1" applyBorder="1" applyAlignment="1">
      <alignment horizontal="left" vertical="center" wrapText="1"/>
    </xf>
    <xf numFmtId="167" fontId="0" fillId="0" borderId="6" xfId="0" applyNumberForma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4" fontId="1" fillId="0" borderId="13" xfId="0" applyFont="1" applyFill="1" applyBorder="1" applyAlignment="1">
      <alignment vertical="top" wrapText="1"/>
    </xf>
    <xf numFmtId="164" fontId="1" fillId="7" borderId="12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0" fillId="8" borderId="0" xfId="0" applyFill="1" applyAlignment="1">
      <alignment/>
    </xf>
    <xf numFmtId="164" fontId="0" fillId="9" borderId="0" xfId="0" applyFill="1" applyAlignment="1">
      <alignment/>
    </xf>
    <xf numFmtId="164" fontId="0" fillId="9" borderId="6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0" fillId="11" borderId="0" xfId="0" applyFill="1" applyAlignment="1">
      <alignment/>
    </xf>
    <xf numFmtId="164" fontId="1" fillId="7" borderId="1" xfId="0" applyFont="1" applyFill="1" applyBorder="1" applyAlignment="1">
      <alignment horizontal="center" vertical="center" wrapText="1"/>
    </xf>
    <xf numFmtId="164" fontId="1" fillId="0" borderId="14" xfId="0" applyFont="1" applyBorder="1" applyAlignment="1">
      <alignment vertical="top" wrapText="1"/>
    </xf>
    <xf numFmtId="164" fontId="0" fillId="2" borderId="6" xfId="0" applyFont="1" applyFill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1" fillId="0" borderId="13" xfId="0" applyFont="1" applyBorder="1" applyAlignment="1">
      <alignment vertical="top" wrapText="1"/>
    </xf>
    <xf numFmtId="166" fontId="0" fillId="2" borderId="6" xfId="0" applyNumberFormat="1" applyFont="1" applyFill="1" applyBorder="1" applyAlignment="1">
      <alignment horizontal="center" vertical="center"/>
    </xf>
    <xf numFmtId="164" fontId="0" fillId="11" borderId="5" xfId="0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6" fontId="0" fillId="2" borderId="1" xfId="0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164" fontId="0" fillId="8" borderId="5" xfId="0" applyFont="1" applyFill="1" applyBorder="1" applyAlignment="1">
      <alignment horizontal="center" vertical="center" wrapText="1"/>
    </xf>
    <xf numFmtId="164" fontId="1" fillId="7" borderId="15" xfId="0" applyFont="1" applyFill="1" applyBorder="1" applyAlignment="1">
      <alignment vertical="top" wrapText="1"/>
    </xf>
    <xf numFmtId="164" fontId="1" fillId="0" borderId="16" xfId="0" applyFont="1" applyBorder="1" applyAlignment="1">
      <alignment vertical="top" wrapText="1"/>
    </xf>
    <xf numFmtId="165" fontId="0" fillId="7" borderId="6" xfId="0" applyNumberFormat="1" applyFont="1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/>
    </xf>
    <xf numFmtId="164" fontId="0" fillId="11" borderId="0" xfId="0" applyFill="1" applyAlignment="1">
      <alignment horizontal="center" vertical="center"/>
    </xf>
    <xf numFmtId="164" fontId="0" fillId="11" borderId="6" xfId="0" applyFont="1" applyFill="1" applyBorder="1" applyAlignment="1">
      <alignment horizontal="center" vertical="center"/>
    </xf>
    <xf numFmtId="164" fontId="0" fillId="10" borderId="5" xfId="0" applyFill="1" applyBorder="1" applyAlignment="1">
      <alignment horizontal="center" vertical="center" wrapText="1"/>
    </xf>
    <xf numFmtId="164" fontId="0" fillId="0" borderId="5" xfId="0" applyFill="1" applyBorder="1" applyAlignment="1">
      <alignment horizontal="center" vertical="center" wrapText="1"/>
    </xf>
    <xf numFmtId="165" fontId="0" fillId="2" borderId="5" xfId="0" applyNumberFormat="1" applyFont="1" applyFill="1" applyBorder="1" applyAlignment="1">
      <alignment horizontal="center" vertical="center"/>
    </xf>
    <xf numFmtId="164" fontId="0" fillId="2" borderId="5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1" fillId="0" borderId="17" xfId="0" applyFont="1" applyBorder="1" applyAlignment="1">
      <alignment vertical="top" wrapText="1"/>
    </xf>
    <xf numFmtId="164" fontId="1" fillId="7" borderId="13" xfId="0" applyFont="1" applyFill="1" applyBorder="1" applyAlignment="1">
      <alignment vertical="top" wrapText="1"/>
    </xf>
    <xf numFmtId="167" fontId="0" fillId="7" borderId="1" xfId="0" applyNumberFormat="1" applyFill="1" applyBorder="1" applyAlignment="1">
      <alignment horizontal="center" vertical="center"/>
    </xf>
    <xf numFmtId="164" fontId="9" fillId="12" borderId="1" xfId="0" applyFont="1" applyFill="1" applyBorder="1" applyAlignment="1">
      <alignment horizontal="center" vertical="center"/>
    </xf>
    <xf numFmtId="164" fontId="0" fillId="12" borderId="5" xfId="0" applyFont="1" applyFill="1" applyBorder="1" applyAlignment="1">
      <alignment horizontal="center" vertical="center"/>
    </xf>
    <xf numFmtId="164" fontId="0" fillId="12" borderId="1" xfId="0" applyFont="1" applyFill="1" applyBorder="1" applyAlignment="1">
      <alignment horizontal="center" vertical="center"/>
    </xf>
    <xf numFmtId="164" fontId="0" fillId="12" borderId="6" xfId="0" applyFont="1" applyFill="1" applyBorder="1" applyAlignment="1">
      <alignment horizontal="center" vertical="center"/>
    </xf>
    <xf numFmtId="164" fontId="0" fillId="12" borderId="5" xfId="0" applyFill="1" applyBorder="1" applyAlignment="1">
      <alignment horizontal="center" vertical="center"/>
    </xf>
    <xf numFmtId="168" fontId="0" fillId="12" borderId="6" xfId="0" applyNumberFormat="1" applyFill="1" applyBorder="1" applyAlignment="1">
      <alignment horizontal="center" vertical="center"/>
    </xf>
    <xf numFmtId="164" fontId="0" fillId="12" borderId="1" xfId="0" applyFill="1" applyBorder="1" applyAlignment="1">
      <alignment horizontal="center" vertical="center"/>
    </xf>
    <xf numFmtId="164" fontId="0" fillId="12" borderId="6" xfId="0" applyFill="1" applyBorder="1" applyAlignment="1">
      <alignment horizontal="center" vertical="center"/>
    </xf>
    <xf numFmtId="164" fontId="0" fillId="12" borderId="7" xfId="0" applyFill="1" applyBorder="1" applyAlignment="1">
      <alignment horizontal="center" vertical="center"/>
    </xf>
    <xf numFmtId="164" fontId="1" fillId="12" borderId="1" xfId="0" applyFont="1" applyFill="1" applyBorder="1" applyAlignment="1">
      <alignment horizontal="left" vertical="center" wrapText="1"/>
    </xf>
    <xf numFmtId="164" fontId="9" fillId="2" borderId="1" xfId="0" applyFont="1" applyFill="1" applyBorder="1" applyAlignment="1">
      <alignment horizontal="left" vertical="center"/>
    </xf>
    <xf numFmtId="164" fontId="0" fillId="2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left" vertical="center"/>
    </xf>
    <xf numFmtId="164" fontId="9" fillId="0" borderId="1" xfId="0" applyFont="1" applyFill="1" applyBorder="1" applyAlignment="1">
      <alignment horizontal="center" vertical="center"/>
    </xf>
    <xf numFmtId="168" fontId="0" fillId="0" borderId="6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9" fontId="10" fillId="0" borderId="0" xfId="0" applyNumberFormat="1" applyFont="1" applyFill="1" applyBorder="1" applyAlignment="1">
      <alignment horizontal="center" vertical="center"/>
    </xf>
    <xf numFmtId="170" fontId="11" fillId="13" borderId="0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66"/>
      <rgbColor rgb="00CCCCCC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7"/>
  <sheetViews>
    <sheetView tabSelected="1" zoomScale="60" zoomScaleNormal="60" workbookViewId="0" topLeftCell="B1">
      <pane ySplit="2" topLeftCell="AO3" activePane="bottomLeft" state="frozen"/>
      <selection pane="topLeft" activeCell="B1" sqref="B1"/>
      <selection pane="bottomLeft" activeCell="J58" sqref="J58"/>
    </sheetView>
  </sheetViews>
  <sheetFormatPr defaultColWidth="12.57421875" defaultRowHeight="6.75" customHeight="1"/>
  <cols>
    <col min="1" max="1" width="45.140625" style="1" customWidth="1"/>
    <col min="2" max="2" width="10.140625" style="1" customWidth="1"/>
    <col min="3" max="3" width="10.140625" style="2" customWidth="1"/>
    <col min="4" max="4" width="13.00390625" style="2" customWidth="1"/>
    <col min="5" max="5" width="17.421875" style="3" customWidth="1"/>
    <col min="6" max="6" width="12.00390625" style="3" customWidth="1"/>
    <col min="7" max="20" width="10.140625" style="3" customWidth="1"/>
    <col min="21" max="21" width="17.140625" style="3" customWidth="1"/>
    <col min="22" max="23" width="10.140625" style="3" customWidth="1"/>
    <col min="24" max="37" width="10.140625" style="4" customWidth="1"/>
    <col min="38" max="38" width="10.140625" style="3" customWidth="1"/>
    <col min="39" max="44" width="10.140625" style="4" customWidth="1"/>
    <col min="45" max="45" width="18.8515625" style="4" customWidth="1"/>
    <col min="46" max="46" width="45.421875" style="0" customWidth="1"/>
    <col min="47" max="16384" width="11.57421875" style="0" customWidth="1"/>
  </cols>
  <sheetData>
    <row r="1" spans="1:46" s="6" customFormat="1" ht="6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s="6" customFormat="1" ht="99.75" customHeight="1">
      <c r="A2" s="5" t="s">
        <v>1</v>
      </c>
      <c r="B2" s="7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 t="s">
        <v>4</v>
      </c>
      <c r="V2" s="8"/>
      <c r="W2" s="8"/>
      <c r="X2" s="9" t="s">
        <v>5</v>
      </c>
      <c r="Y2" s="9"/>
      <c r="Z2" s="9"/>
      <c r="AA2" s="9"/>
      <c r="AB2" s="9"/>
      <c r="AC2" s="9"/>
      <c r="AD2" s="9"/>
      <c r="AE2" s="9"/>
      <c r="AF2" s="9"/>
      <c r="AG2" s="9"/>
      <c r="AH2" s="10" t="s">
        <v>6</v>
      </c>
      <c r="AI2" s="10"/>
      <c r="AJ2" s="10"/>
      <c r="AK2" s="10"/>
      <c r="AL2" s="9" t="s">
        <v>7</v>
      </c>
      <c r="AM2" s="9"/>
      <c r="AN2" s="9"/>
      <c r="AO2" s="9"/>
      <c r="AP2" s="9" t="s">
        <v>8</v>
      </c>
      <c r="AQ2" s="9" t="s">
        <v>9</v>
      </c>
      <c r="AR2" s="9" t="s">
        <v>10</v>
      </c>
      <c r="AS2" s="9" t="s">
        <v>11</v>
      </c>
      <c r="AT2" s="11" t="s">
        <v>12</v>
      </c>
    </row>
    <row r="3" spans="1:46" s="6" customFormat="1" ht="150" customHeight="1">
      <c r="A3" s="12" t="s">
        <v>13</v>
      </c>
      <c r="B3" s="13" t="s">
        <v>14</v>
      </c>
      <c r="C3" s="13" t="s">
        <v>15</v>
      </c>
      <c r="D3" s="14" t="s">
        <v>16</v>
      </c>
      <c r="E3" s="13" t="s">
        <v>17</v>
      </c>
      <c r="F3" s="15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23</v>
      </c>
      <c r="L3" s="16" t="s">
        <v>24</v>
      </c>
      <c r="M3" s="16" t="s">
        <v>25</v>
      </c>
      <c r="N3" s="16" t="s">
        <v>26</v>
      </c>
      <c r="O3" s="16" t="s">
        <v>27</v>
      </c>
      <c r="P3" s="16" t="s">
        <v>28</v>
      </c>
      <c r="Q3" s="16" t="s">
        <v>29</v>
      </c>
      <c r="R3" s="16" t="s">
        <v>30</v>
      </c>
      <c r="S3" s="16" t="s">
        <v>31</v>
      </c>
      <c r="T3" s="16" t="s">
        <v>32</v>
      </c>
      <c r="U3" s="13" t="s">
        <v>33</v>
      </c>
      <c r="V3" s="16" t="s">
        <v>34</v>
      </c>
      <c r="W3" s="16" t="s">
        <v>35</v>
      </c>
      <c r="X3" s="13" t="s">
        <v>36</v>
      </c>
      <c r="Y3" s="15" t="s">
        <v>37</v>
      </c>
      <c r="Z3" s="15" t="s">
        <v>38</v>
      </c>
      <c r="AA3" s="15" t="s">
        <v>39</v>
      </c>
      <c r="AB3" s="15" t="s">
        <v>40</v>
      </c>
      <c r="AC3" s="15" t="s">
        <v>41</v>
      </c>
      <c r="AD3" s="15" t="s">
        <v>42</v>
      </c>
      <c r="AE3" s="15" t="s">
        <v>43</v>
      </c>
      <c r="AF3" s="15" t="s">
        <v>44</v>
      </c>
      <c r="AG3" s="15" t="s">
        <v>45</v>
      </c>
      <c r="AH3" s="17" t="s">
        <v>46</v>
      </c>
      <c r="AI3" s="18" t="s">
        <v>47</v>
      </c>
      <c r="AJ3" s="19" t="s">
        <v>48</v>
      </c>
      <c r="AK3" s="20" t="s">
        <v>49</v>
      </c>
      <c r="AL3" s="13" t="s">
        <v>50</v>
      </c>
      <c r="AM3" s="20" t="s">
        <v>51</v>
      </c>
      <c r="AN3" s="20" t="s">
        <v>52</v>
      </c>
      <c r="AO3" s="20" t="s">
        <v>53</v>
      </c>
      <c r="AP3" s="21" t="s">
        <v>54</v>
      </c>
      <c r="AQ3" s="21" t="s">
        <v>55</v>
      </c>
      <c r="AR3" s="22" t="s">
        <v>56</v>
      </c>
      <c r="AS3" s="22" t="s">
        <v>57</v>
      </c>
      <c r="AT3" s="23" t="s">
        <v>12</v>
      </c>
    </row>
    <row r="4" spans="1:46" s="6" customFormat="1" ht="27" customHeight="1">
      <c r="A4" s="24" t="s">
        <v>1</v>
      </c>
      <c r="B4" s="24"/>
      <c r="C4" s="25"/>
      <c r="D4" s="26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7"/>
      <c r="AI4" s="27"/>
      <c r="AJ4" s="26"/>
      <c r="AK4" s="27"/>
      <c r="AL4" s="25"/>
      <c r="AM4" s="27"/>
      <c r="AN4" s="27"/>
      <c r="AO4" s="27"/>
      <c r="AP4" s="28"/>
      <c r="AQ4" s="28"/>
      <c r="AR4" s="25"/>
      <c r="AS4" s="25"/>
      <c r="AT4" s="29"/>
    </row>
    <row r="5" spans="1:46" s="6" customFormat="1" ht="23.25" customHeight="1">
      <c r="A5" s="30" t="s">
        <v>58</v>
      </c>
      <c r="B5" s="30"/>
      <c r="C5" s="31"/>
      <c r="D5" s="31"/>
      <c r="E5" s="31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4"/>
    </row>
    <row r="6" spans="1:47" ht="23.25" customHeight="1">
      <c r="A6" s="35" t="s">
        <v>58</v>
      </c>
      <c r="B6" s="35"/>
      <c r="C6" s="36" t="s">
        <v>59</v>
      </c>
      <c r="D6" s="37" t="s">
        <v>59</v>
      </c>
      <c r="E6" s="38" t="s">
        <v>59</v>
      </c>
      <c r="F6" s="39">
        <v>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39">
        <v>0</v>
      </c>
      <c r="V6" s="41">
        <v>69</v>
      </c>
      <c r="W6" s="42">
        <v>2</v>
      </c>
      <c r="X6" s="43">
        <v>107</v>
      </c>
      <c r="Y6" s="43">
        <v>10</v>
      </c>
      <c r="Z6" s="43">
        <f>Y6/X6*100</f>
        <v>9.34579439252336</v>
      </c>
      <c r="AA6" s="43">
        <v>2</v>
      </c>
      <c r="AB6" s="43"/>
      <c r="AC6" s="43">
        <v>9</v>
      </c>
      <c r="AD6" s="44">
        <v>42647</v>
      </c>
      <c r="AE6" s="45">
        <v>1</v>
      </c>
      <c r="AF6" s="45">
        <v>2</v>
      </c>
      <c r="AG6" s="45">
        <v>2</v>
      </c>
      <c r="AH6" s="46">
        <f>IF((AI6&gt;0),1," ")</f>
        <v>0</v>
      </c>
      <c r="AI6" s="43"/>
      <c r="AJ6" s="47"/>
      <c r="AK6" s="48"/>
      <c r="AL6" s="43"/>
      <c r="AM6" s="48"/>
      <c r="AN6" s="48"/>
      <c r="AO6" s="48"/>
      <c r="AP6" s="49">
        <f>AL6+AM6+AO6</f>
        <v>0</v>
      </c>
      <c r="AQ6" s="45"/>
      <c r="AR6" s="45"/>
      <c r="AS6" s="49"/>
      <c r="AT6" s="50"/>
      <c r="AU6" s="51"/>
    </row>
    <row r="7" spans="1:46" ht="23.25" customHeight="1">
      <c r="A7" s="52" t="s">
        <v>60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4"/>
      <c r="W7" s="53"/>
      <c r="X7" s="55"/>
      <c r="Y7" s="55"/>
      <c r="Z7" s="56"/>
      <c r="AA7" s="56"/>
      <c r="AB7" s="56"/>
      <c r="AC7" s="55"/>
      <c r="AD7" s="55"/>
      <c r="AE7" s="55"/>
      <c r="AF7" s="55"/>
      <c r="AG7" s="55"/>
      <c r="AH7" s="57">
        <f>IF((AI7&gt;0),"1"," ")</f>
        <v>0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8"/>
    </row>
    <row r="8" spans="1:46" ht="23.25" customHeight="1">
      <c r="A8" s="59" t="s">
        <v>60</v>
      </c>
      <c r="B8" s="59"/>
      <c r="C8" s="36" t="s">
        <v>59</v>
      </c>
      <c r="D8" s="60" t="s">
        <v>59</v>
      </c>
      <c r="E8" s="38" t="s">
        <v>59</v>
      </c>
      <c r="F8" s="39">
        <v>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39">
        <v>2</v>
      </c>
      <c r="V8" s="40"/>
      <c r="W8" s="42"/>
      <c r="X8" s="43">
        <v>149</v>
      </c>
      <c r="Y8" s="43">
        <v>0</v>
      </c>
      <c r="Z8" s="43">
        <f>Y8/X8*100</f>
        <v>0</v>
      </c>
      <c r="AA8" s="61">
        <v>0</v>
      </c>
      <c r="AB8" s="43"/>
      <c r="AC8" s="43">
        <v>9</v>
      </c>
      <c r="AD8" s="44">
        <v>42615</v>
      </c>
      <c r="AE8" s="43">
        <v>1</v>
      </c>
      <c r="AF8" s="43">
        <v>2</v>
      </c>
      <c r="AG8" s="43">
        <v>2</v>
      </c>
      <c r="AH8" s="46" t="s">
        <v>61</v>
      </c>
      <c r="AI8" s="43"/>
      <c r="AJ8" s="47"/>
      <c r="AK8" s="48"/>
      <c r="AL8" s="43"/>
      <c r="AM8" s="48"/>
      <c r="AN8" s="48"/>
      <c r="AO8" s="48"/>
      <c r="AP8" s="49">
        <f>AL8+AM8+AO8</f>
        <v>0</v>
      </c>
      <c r="AQ8" s="62"/>
      <c r="AR8" s="45"/>
      <c r="AS8" s="49"/>
      <c r="AT8" s="63" t="s">
        <v>62</v>
      </c>
    </row>
    <row r="9" spans="1:46" ht="23.25" customHeight="1">
      <c r="A9" s="64" t="s">
        <v>63</v>
      </c>
      <c r="B9" s="64"/>
      <c r="C9" s="65"/>
      <c r="D9" s="65"/>
      <c r="E9" s="65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7"/>
      <c r="W9" s="66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>
        <f>IF((AI9&gt;0),"1"," ")</f>
        <v>0</v>
      </c>
      <c r="AI9" s="68"/>
      <c r="AJ9" s="70"/>
      <c r="AK9" s="71"/>
      <c r="AL9" s="68"/>
      <c r="AM9" s="71"/>
      <c r="AN9" s="71"/>
      <c r="AO9" s="71"/>
      <c r="AP9" s="72"/>
      <c r="AQ9" s="72"/>
      <c r="AR9" s="68"/>
      <c r="AS9" s="68"/>
      <c r="AT9" s="73"/>
    </row>
    <row r="10" spans="1:46" ht="23.25" customHeight="1">
      <c r="A10" s="74" t="s">
        <v>63</v>
      </c>
      <c r="B10" s="74"/>
      <c r="C10" s="36" t="s">
        <v>59</v>
      </c>
      <c r="D10" s="37" t="s">
        <v>59</v>
      </c>
      <c r="E10" s="38" t="s">
        <v>59</v>
      </c>
      <c r="F10" s="39">
        <v>0</v>
      </c>
      <c r="G10" s="75"/>
      <c r="H10" s="75"/>
      <c r="I10" s="75"/>
      <c r="J10" s="75"/>
      <c r="K10" s="75"/>
      <c r="L10" s="75"/>
      <c r="M10" s="75"/>
      <c r="N10" s="75"/>
      <c r="O10" s="40"/>
      <c r="P10" s="40"/>
      <c r="Q10" s="40"/>
      <c r="R10" s="40"/>
      <c r="S10" s="40"/>
      <c r="T10" s="40"/>
      <c r="U10" s="39">
        <v>2</v>
      </c>
      <c r="V10" s="40"/>
      <c r="W10" s="42"/>
      <c r="X10" s="43">
        <v>54</v>
      </c>
      <c r="Y10" s="43">
        <v>2</v>
      </c>
      <c r="Z10" s="43">
        <f>Y10/X10*100</f>
        <v>3.7037037037037</v>
      </c>
      <c r="AA10" s="43">
        <v>2</v>
      </c>
      <c r="AB10" s="43"/>
      <c r="AC10" s="43">
        <v>6</v>
      </c>
      <c r="AD10" s="44">
        <v>42331</v>
      </c>
      <c r="AE10" s="43">
        <v>1</v>
      </c>
      <c r="AF10" s="43">
        <v>2</v>
      </c>
      <c r="AG10" s="43">
        <v>2</v>
      </c>
      <c r="AH10" s="46" t="s">
        <v>64</v>
      </c>
      <c r="AI10" s="76"/>
      <c r="AJ10" s="47"/>
      <c r="AK10" s="48"/>
      <c r="AL10" s="43"/>
      <c r="AM10" s="48"/>
      <c r="AN10" s="48"/>
      <c r="AO10" s="48"/>
      <c r="AP10" s="49">
        <f>AL10+AM10+AO10</f>
        <v>0</v>
      </c>
      <c r="AQ10" s="62"/>
      <c r="AR10" s="45"/>
      <c r="AS10" s="49"/>
      <c r="AT10" s="77"/>
    </row>
    <row r="11" spans="1:46" ht="23.25" customHeight="1">
      <c r="A11" s="78" t="s">
        <v>65</v>
      </c>
      <c r="B11" s="78"/>
      <c r="C11" s="65"/>
      <c r="D11" s="65"/>
      <c r="E11" s="65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7"/>
      <c r="W11" s="66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9">
        <f aca="true" t="shared" si="0" ref="AH11:AH12">IF((AI11&gt;0),"1"," ")</f>
        <v>0</v>
      </c>
      <c r="AI11" s="68"/>
      <c r="AJ11" s="70"/>
      <c r="AK11" s="71"/>
      <c r="AL11" s="68"/>
      <c r="AM11" s="79"/>
      <c r="AN11" s="79"/>
      <c r="AO11" s="79"/>
      <c r="AP11" s="72"/>
      <c r="AQ11" s="72"/>
      <c r="AR11" s="68"/>
      <c r="AS11" s="68"/>
      <c r="AT11" s="80"/>
    </row>
    <row r="12" spans="1:46" ht="23.25" customHeight="1">
      <c r="A12" s="35" t="s">
        <v>66</v>
      </c>
      <c r="B12" s="35"/>
      <c r="C12" s="36" t="s">
        <v>59</v>
      </c>
      <c r="D12" s="37" t="s">
        <v>59</v>
      </c>
      <c r="E12" s="38" t="s">
        <v>59</v>
      </c>
      <c r="F12" s="39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39">
        <v>2</v>
      </c>
      <c r="V12" s="40"/>
      <c r="W12" s="42"/>
      <c r="X12" s="43">
        <v>21</v>
      </c>
      <c r="Y12" s="43">
        <v>3</v>
      </c>
      <c r="Z12" s="43">
        <f>Y12/X12*100</f>
        <v>14.2857142857143</v>
      </c>
      <c r="AA12" s="43">
        <v>2</v>
      </c>
      <c r="AB12" s="43"/>
      <c r="AC12" s="43">
        <v>9</v>
      </c>
      <c r="AD12" s="44">
        <v>42472</v>
      </c>
      <c r="AE12" s="43">
        <v>1</v>
      </c>
      <c r="AF12" s="43">
        <v>2</v>
      </c>
      <c r="AG12" s="43">
        <v>2</v>
      </c>
      <c r="AH12" s="46">
        <f t="shared" si="0"/>
        <v>0</v>
      </c>
      <c r="AI12" s="43"/>
      <c r="AJ12" s="47"/>
      <c r="AK12" s="48"/>
      <c r="AL12" s="43"/>
      <c r="AM12" s="81"/>
      <c r="AN12" s="81"/>
      <c r="AO12" s="81"/>
      <c r="AP12" s="49">
        <f>AL12+AM12+AO12</f>
        <v>0</v>
      </c>
      <c r="AQ12" s="62"/>
      <c r="AR12" s="45"/>
      <c r="AS12" s="49"/>
      <c r="AT12" s="82"/>
    </row>
    <row r="13" spans="1:46" ht="23.25" customHeight="1">
      <c r="A13" s="78" t="s">
        <v>67</v>
      </c>
      <c r="B13" s="78"/>
      <c r="C13" s="65"/>
      <c r="D13" s="65"/>
      <c r="E13" s="65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7"/>
      <c r="W13" s="66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9"/>
      <c r="AI13" s="68"/>
      <c r="AJ13" s="70"/>
      <c r="AK13" s="71"/>
      <c r="AL13" s="68"/>
      <c r="AM13" s="71"/>
      <c r="AN13" s="71"/>
      <c r="AO13" s="71"/>
      <c r="AP13" s="72"/>
      <c r="AQ13" s="72"/>
      <c r="AR13" s="68"/>
      <c r="AS13" s="68"/>
      <c r="AT13" s="73"/>
    </row>
    <row r="14" spans="1:46" ht="23.25" customHeight="1">
      <c r="A14" s="83" t="s">
        <v>67</v>
      </c>
      <c r="B14" s="83"/>
      <c r="C14" s="36" t="s">
        <v>68</v>
      </c>
      <c r="D14" s="37" t="s">
        <v>68</v>
      </c>
      <c r="E14" s="38" t="s">
        <v>59</v>
      </c>
      <c r="F14" s="39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9">
        <v>0</v>
      </c>
      <c r="V14" s="41">
        <v>14</v>
      </c>
      <c r="W14" s="42">
        <v>0</v>
      </c>
      <c r="X14" s="43">
        <v>163</v>
      </c>
      <c r="Y14" s="43">
        <v>8</v>
      </c>
      <c r="Z14" s="43">
        <v>4.90797546</v>
      </c>
      <c r="AA14" s="43">
        <v>2</v>
      </c>
      <c r="AB14" s="43"/>
      <c r="AC14" s="43">
        <v>9</v>
      </c>
      <c r="AD14" s="44">
        <v>42591</v>
      </c>
      <c r="AE14" s="43">
        <v>1</v>
      </c>
      <c r="AF14" s="43">
        <v>2</v>
      </c>
      <c r="AG14" s="43">
        <v>2</v>
      </c>
      <c r="AH14" s="46" t="s">
        <v>69</v>
      </c>
      <c r="AI14" s="43"/>
      <c r="AJ14" s="47"/>
      <c r="AK14" s="48"/>
      <c r="AL14" s="43"/>
      <c r="AM14" s="48"/>
      <c r="AN14" s="48"/>
      <c r="AO14" s="48"/>
      <c r="AP14" s="49">
        <f>AL14+AM14+AO14</f>
        <v>0</v>
      </c>
      <c r="AQ14" s="62"/>
      <c r="AR14" s="45"/>
      <c r="AS14" s="49"/>
      <c r="AT14" s="82"/>
    </row>
    <row r="15" spans="1:46" ht="23.25" customHeight="1">
      <c r="A15" s="78" t="s">
        <v>70</v>
      </c>
      <c r="B15" s="78"/>
      <c r="C15" s="84"/>
      <c r="D15" s="84"/>
      <c r="E15" s="84"/>
      <c r="F15" s="84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7"/>
      <c r="W15" s="66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9">
        <f aca="true" t="shared" si="1" ref="AH15:AH17">IF((AI15&gt;0),"1"," ")</f>
        <v>0</v>
      </c>
      <c r="AI15" s="68"/>
      <c r="AJ15" s="70"/>
      <c r="AK15" s="71"/>
      <c r="AL15" s="68"/>
      <c r="AM15" s="71"/>
      <c r="AN15" s="71"/>
      <c r="AO15" s="71"/>
      <c r="AP15" s="72"/>
      <c r="AQ15" s="72"/>
      <c r="AR15" s="68"/>
      <c r="AS15" s="68"/>
      <c r="AT15" s="73"/>
    </row>
    <row r="16" spans="1:49" ht="23.25" customHeight="1">
      <c r="A16" s="35" t="s">
        <v>70</v>
      </c>
      <c r="B16" s="35"/>
      <c r="C16" s="36"/>
      <c r="D16" s="37"/>
      <c r="E16" s="38" t="s">
        <v>59</v>
      </c>
      <c r="F16" s="39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39">
        <v>0</v>
      </c>
      <c r="V16" s="41">
        <v>22</v>
      </c>
      <c r="W16" s="42">
        <v>0</v>
      </c>
      <c r="X16" s="43">
        <v>63</v>
      </c>
      <c r="Y16" s="43"/>
      <c r="Z16" s="43">
        <f>Y16/X16*100</f>
        <v>0</v>
      </c>
      <c r="AA16" s="45">
        <v>0</v>
      </c>
      <c r="AB16" s="43"/>
      <c r="AC16" s="43">
        <v>9</v>
      </c>
      <c r="AD16" s="44">
        <v>42331</v>
      </c>
      <c r="AE16" s="61">
        <v>0</v>
      </c>
      <c r="AF16" s="45">
        <v>2</v>
      </c>
      <c r="AG16" s="45">
        <v>2</v>
      </c>
      <c r="AH16" s="46">
        <f t="shared" si="1"/>
        <v>0</v>
      </c>
      <c r="AI16" s="43"/>
      <c r="AJ16" s="47"/>
      <c r="AK16" s="48"/>
      <c r="AL16" s="43"/>
      <c r="AM16" s="81"/>
      <c r="AN16" s="81"/>
      <c r="AO16" s="81"/>
      <c r="AP16" s="49">
        <f>AL16+AM16+AO16</f>
        <v>0</v>
      </c>
      <c r="AQ16" s="62"/>
      <c r="AR16" s="45"/>
      <c r="AS16" s="49"/>
      <c r="AT16" s="85"/>
      <c r="AV16" s="86"/>
      <c r="AW16" t="s">
        <v>71</v>
      </c>
    </row>
    <row r="17" spans="1:49" ht="23.25" customHeight="1">
      <c r="A17" s="78" t="s">
        <v>72</v>
      </c>
      <c r="B17" s="78"/>
      <c r="C17" s="65"/>
      <c r="D17" s="65"/>
      <c r="E17" s="65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7"/>
      <c r="W17" s="66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">
        <f t="shared" si="1"/>
        <v>0</v>
      </c>
      <c r="AI17" s="68"/>
      <c r="AJ17" s="70"/>
      <c r="AK17" s="71"/>
      <c r="AL17" s="68"/>
      <c r="AM17" s="79"/>
      <c r="AN17" s="79"/>
      <c r="AO17" s="79"/>
      <c r="AP17" s="72"/>
      <c r="AQ17" s="72"/>
      <c r="AR17" s="68"/>
      <c r="AS17" s="68"/>
      <c r="AT17" s="73"/>
      <c r="AV17" s="87"/>
      <c r="AW17" t="s">
        <v>73</v>
      </c>
    </row>
    <row r="18" spans="1:49" ht="23.25" customHeight="1">
      <c r="A18" s="35" t="s">
        <v>72</v>
      </c>
      <c r="B18" s="35"/>
      <c r="C18" s="36"/>
      <c r="D18" s="37"/>
      <c r="E18" s="38" t="s">
        <v>59</v>
      </c>
      <c r="F18" s="39">
        <v>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39">
        <v>2</v>
      </c>
      <c r="V18" s="41">
        <v>39</v>
      </c>
      <c r="W18" s="42">
        <v>0</v>
      </c>
      <c r="X18" s="36" t="s">
        <v>59</v>
      </c>
      <c r="Y18" s="36" t="s">
        <v>59</v>
      </c>
      <c r="Z18" s="36" t="s">
        <v>59</v>
      </c>
      <c r="AA18" s="36"/>
      <c r="AB18" s="36"/>
      <c r="AC18" s="36" t="s">
        <v>59</v>
      </c>
      <c r="AD18" s="36" t="s">
        <v>59</v>
      </c>
      <c r="AE18" s="43"/>
      <c r="AF18" s="43"/>
      <c r="AG18" s="43"/>
      <c r="AH18" s="88">
        <v>0</v>
      </c>
      <c r="AI18" s="43">
        <v>36</v>
      </c>
      <c r="AJ18" s="89">
        <v>42206</v>
      </c>
      <c r="AK18" s="48">
        <v>49</v>
      </c>
      <c r="AL18" s="43"/>
      <c r="AM18" s="48"/>
      <c r="AN18" s="48"/>
      <c r="AO18" s="48"/>
      <c r="AP18" s="49">
        <f>AL18+AM18+AO18</f>
        <v>0</v>
      </c>
      <c r="AQ18" s="62"/>
      <c r="AR18" s="45"/>
      <c r="AS18" s="49"/>
      <c r="AT18" s="82"/>
      <c r="AV18" s="90"/>
      <c r="AW18" t="s">
        <v>74</v>
      </c>
    </row>
    <row r="19" spans="1:46" ht="23.25" customHeight="1">
      <c r="A19" s="78" t="s">
        <v>75</v>
      </c>
      <c r="B19" s="78"/>
      <c r="C19" s="65"/>
      <c r="D19" s="65"/>
      <c r="E19" s="65"/>
      <c r="F19" s="65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7"/>
      <c r="W19" s="66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9">
        <f>IF((AI19&gt;0),"1"," ")</f>
        <v>0</v>
      </c>
      <c r="AI19" s="68"/>
      <c r="AJ19" s="70"/>
      <c r="AK19" s="71"/>
      <c r="AL19" s="68"/>
      <c r="AM19" s="79"/>
      <c r="AN19" s="79"/>
      <c r="AO19" s="79"/>
      <c r="AP19" s="72"/>
      <c r="AQ19" s="72"/>
      <c r="AR19" s="68"/>
      <c r="AS19" s="68"/>
      <c r="AT19" s="91"/>
    </row>
    <row r="20" spans="1:46" ht="23.25" customHeight="1">
      <c r="A20" s="92" t="s">
        <v>75</v>
      </c>
      <c r="B20" s="92"/>
      <c r="C20" s="36" t="s">
        <v>59</v>
      </c>
      <c r="D20" s="37"/>
      <c r="E20" s="38" t="s">
        <v>59</v>
      </c>
      <c r="F20" s="39">
        <v>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93">
        <v>1</v>
      </c>
      <c r="V20" s="41">
        <v>3</v>
      </c>
      <c r="W20" s="93">
        <v>0</v>
      </c>
      <c r="X20" s="36" t="s">
        <v>59</v>
      </c>
      <c r="Y20" s="36" t="s">
        <v>59</v>
      </c>
      <c r="Z20" s="36" t="s">
        <v>68</v>
      </c>
      <c r="AA20" s="36"/>
      <c r="AB20" s="36"/>
      <c r="AC20" s="36" t="s">
        <v>59</v>
      </c>
      <c r="AD20" s="36" t="s">
        <v>59</v>
      </c>
      <c r="AE20" s="45"/>
      <c r="AF20" s="45"/>
      <c r="AG20" s="45"/>
      <c r="AH20" s="88">
        <v>0</v>
      </c>
      <c r="AI20" s="43">
        <v>36</v>
      </c>
      <c r="AJ20" s="89">
        <v>42220</v>
      </c>
      <c r="AK20" s="48">
        <v>56</v>
      </c>
      <c r="AL20" s="43"/>
      <c r="AM20" s="48"/>
      <c r="AN20" s="48"/>
      <c r="AO20" s="48"/>
      <c r="AP20" s="49">
        <f>AL20+AM20+AO20</f>
        <v>0</v>
      </c>
      <c r="AQ20" s="62"/>
      <c r="AR20" s="45"/>
      <c r="AS20" s="49"/>
      <c r="AT20" s="94" t="s">
        <v>76</v>
      </c>
    </row>
    <row r="21" spans="1:46" ht="23.25" customHeight="1">
      <c r="A21" s="78" t="s">
        <v>77</v>
      </c>
      <c r="B21" s="78"/>
      <c r="C21" s="65"/>
      <c r="D21" s="65"/>
      <c r="E21" s="65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7"/>
      <c r="W21" s="66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>
        <f aca="true" t="shared" si="2" ref="AH21:AH23">IF((AI21&gt;0),"1"," ")</f>
        <v>0</v>
      </c>
      <c r="AI21" s="68"/>
      <c r="AJ21" s="70"/>
      <c r="AK21" s="71"/>
      <c r="AL21" s="68"/>
      <c r="AM21" s="79"/>
      <c r="AN21" s="79"/>
      <c r="AO21" s="79"/>
      <c r="AP21" s="72"/>
      <c r="AQ21" s="72"/>
      <c r="AR21" s="68"/>
      <c r="AS21" s="68"/>
      <c r="AT21" s="73"/>
    </row>
    <row r="22" spans="1:46" ht="23.25" customHeight="1">
      <c r="A22" s="35" t="s">
        <v>77</v>
      </c>
      <c r="B22" s="35"/>
      <c r="C22" s="36"/>
      <c r="D22" s="37"/>
      <c r="E22" s="38" t="s">
        <v>59</v>
      </c>
      <c r="F22" s="39"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39">
        <v>0</v>
      </c>
      <c r="V22" s="41">
        <v>34</v>
      </c>
      <c r="W22" s="42">
        <v>0</v>
      </c>
      <c r="X22" s="43">
        <v>37</v>
      </c>
      <c r="Y22" s="43"/>
      <c r="Z22" s="43">
        <f>Y22/X22*100</f>
        <v>0</v>
      </c>
      <c r="AA22" s="45">
        <v>0</v>
      </c>
      <c r="AB22" s="43"/>
      <c r="AC22" s="43">
        <v>6</v>
      </c>
      <c r="AD22" s="44">
        <v>-688156</v>
      </c>
      <c r="AE22" s="43">
        <v>1</v>
      </c>
      <c r="AF22" s="43">
        <v>2</v>
      </c>
      <c r="AG22" s="43">
        <v>2</v>
      </c>
      <c r="AH22" s="46">
        <f t="shared" si="2"/>
        <v>0</v>
      </c>
      <c r="AI22" s="43"/>
      <c r="AJ22" s="47"/>
      <c r="AK22" s="48"/>
      <c r="AL22" s="43"/>
      <c r="AM22" s="48"/>
      <c r="AN22" s="48"/>
      <c r="AO22" s="48"/>
      <c r="AP22" s="49">
        <f>AL22+AM22+AO22</f>
        <v>0</v>
      </c>
      <c r="AQ22" s="62"/>
      <c r="AR22" s="45"/>
      <c r="AS22" s="49"/>
      <c r="AT22" s="82"/>
    </row>
    <row r="23" spans="1:46" s="95" customFormat="1" ht="23.25" customHeight="1">
      <c r="A23" s="78" t="s">
        <v>78</v>
      </c>
      <c r="B23" s="78"/>
      <c r="C23" s="65"/>
      <c r="D23" s="65"/>
      <c r="E23" s="65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66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9">
        <f t="shared" si="2"/>
        <v>0</v>
      </c>
      <c r="AI23" s="68"/>
      <c r="AJ23" s="70"/>
      <c r="AK23" s="71"/>
      <c r="AL23" s="68"/>
      <c r="AM23" s="71"/>
      <c r="AN23" s="71"/>
      <c r="AO23" s="71"/>
      <c r="AP23" s="72"/>
      <c r="AQ23" s="72"/>
      <c r="AR23" s="68"/>
      <c r="AS23" s="68"/>
      <c r="AT23" s="80"/>
    </row>
    <row r="24" spans="1:46" ht="23.25" customHeight="1">
      <c r="A24" s="96" t="s">
        <v>78</v>
      </c>
      <c r="B24" s="96"/>
      <c r="C24" s="36"/>
      <c r="D24" s="37"/>
      <c r="E24" s="93">
        <v>1</v>
      </c>
      <c r="F24" s="93">
        <v>1</v>
      </c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39">
        <v>0</v>
      </c>
      <c r="V24" s="41">
        <v>3</v>
      </c>
      <c r="W24" s="42">
        <v>0</v>
      </c>
      <c r="X24" s="43">
        <v>59</v>
      </c>
      <c r="Y24" s="43">
        <v>10</v>
      </c>
      <c r="Z24" s="43">
        <v>16.9491525424</v>
      </c>
      <c r="AA24" s="98">
        <v>1</v>
      </c>
      <c r="AB24" s="43"/>
      <c r="AC24" s="43">
        <v>9</v>
      </c>
      <c r="AD24" s="44">
        <v>42558</v>
      </c>
      <c r="AE24" s="43">
        <v>1</v>
      </c>
      <c r="AF24" s="43">
        <v>2</v>
      </c>
      <c r="AG24" s="43">
        <v>2</v>
      </c>
      <c r="AH24" s="46" t="s">
        <v>61</v>
      </c>
      <c r="AI24" s="43"/>
      <c r="AJ24" s="47"/>
      <c r="AK24" s="48"/>
      <c r="AL24" s="43"/>
      <c r="AM24" s="48"/>
      <c r="AN24" s="48"/>
      <c r="AO24" s="48"/>
      <c r="AP24" s="49">
        <f>AL24+AM24+AO24</f>
        <v>0</v>
      </c>
      <c r="AQ24" s="62"/>
      <c r="AR24" s="45"/>
      <c r="AS24" s="49"/>
      <c r="AT24" s="82"/>
    </row>
    <row r="25" spans="1:46" ht="23.25" customHeight="1">
      <c r="A25" s="78" t="s">
        <v>79</v>
      </c>
      <c r="B25" s="78"/>
      <c r="C25" s="65"/>
      <c r="D25" s="65"/>
      <c r="E25" s="65"/>
      <c r="F25" s="65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7"/>
      <c r="W25" s="66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9">
        <f>IF((AI25&gt;0),"1"," ")</f>
        <v>0</v>
      </c>
      <c r="AI25" s="68"/>
      <c r="AJ25" s="70"/>
      <c r="AK25" s="71"/>
      <c r="AL25" s="68"/>
      <c r="AM25" s="71"/>
      <c r="AN25" s="71"/>
      <c r="AO25" s="71"/>
      <c r="AP25" s="72"/>
      <c r="AQ25" s="72"/>
      <c r="AR25" s="68"/>
      <c r="AS25" s="68"/>
      <c r="AT25" s="80"/>
    </row>
    <row r="26" spans="1:46" ht="23.25" customHeight="1">
      <c r="A26" s="96" t="s">
        <v>79</v>
      </c>
      <c r="B26" s="96"/>
      <c r="C26" s="36"/>
      <c r="D26" s="37"/>
      <c r="E26" s="93">
        <v>1</v>
      </c>
      <c r="F26" s="39">
        <v>0</v>
      </c>
      <c r="G26" s="47"/>
      <c r="H26" s="40">
        <f>15/52</f>
        <v>0.28846153846153805</v>
      </c>
      <c r="I26" s="40"/>
      <c r="J26" s="40">
        <f>10/11</f>
        <v>0.9090909090909091</v>
      </c>
      <c r="K26" s="40"/>
      <c r="L26" s="40"/>
      <c r="M26" s="40">
        <v>0.6675</v>
      </c>
      <c r="N26" s="47"/>
      <c r="O26" s="47">
        <v>15</v>
      </c>
      <c r="P26" s="47"/>
      <c r="Q26" s="47">
        <v>1</v>
      </c>
      <c r="R26" s="47"/>
      <c r="S26" s="47"/>
      <c r="T26" s="47"/>
      <c r="U26" s="93">
        <v>1</v>
      </c>
      <c r="V26"/>
      <c r="W26" s="93"/>
      <c r="X26" s="43">
        <v>115</v>
      </c>
      <c r="Y26" s="43">
        <v>0</v>
      </c>
      <c r="Z26" s="43">
        <v>0</v>
      </c>
      <c r="AA26" s="45">
        <v>0</v>
      </c>
      <c r="AB26" s="43"/>
      <c r="AC26" s="43">
        <v>9</v>
      </c>
      <c r="AD26" s="44">
        <v>42768</v>
      </c>
      <c r="AE26" s="45">
        <v>1</v>
      </c>
      <c r="AF26" s="43">
        <v>2</v>
      </c>
      <c r="AG26" s="43">
        <v>2</v>
      </c>
      <c r="AH26" s="46" t="s">
        <v>80</v>
      </c>
      <c r="AI26" s="43"/>
      <c r="AJ26" s="99"/>
      <c r="AK26" s="48"/>
      <c r="AL26" s="43"/>
      <c r="AM26" s="48"/>
      <c r="AN26" s="48"/>
      <c r="AO26" s="48"/>
      <c r="AP26" s="49">
        <f>AL26+AM26+AO26</f>
        <v>0</v>
      </c>
      <c r="AQ26" s="62"/>
      <c r="AR26" s="45"/>
      <c r="AS26" s="49"/>
      <c r="AT26" s="82"/>
    </row>
    <row r="27" spans="1:46" ht="23.25" customHeight="1">
      <c r="A27" s="78" t="s">
        <v>81</v>
      </c>
      <c r="B27" s="78"/>
      <c r="C27" s="65"/>
      <c r="D27" s="65"/>
      <c r="E27" s="65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66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9">
        <f>IF((AI27&gt;0),"1"," ")</f>
        <v>0</v>
      </c>
      <c r="AI27" s="68"/>
      <c r="AJ27" s="70"/>
      <c r="AK27" s="71"/>
      <c r="AL27" s="68"/>
      <c r="AM27" s="71"/>
      <c r="AN27" s="71"/>
      <c r="AO27" s="71"/>
      <c r="AP27" s="72"/>
      <c r="AQ27" s="72"/>
      <c r="AR27" s="68"/>
      <c r="AS27" s="68"/>
      <c r="AT27" s="80"/>
    </row>
    <row r="28" spans="1:46" ht="23.25" customHeight="1">
      <c r="A28" s="96" t="s">
        <v>81</v>
      </c>
      <c r="B28" s="96"/>
      <c r="C28" s="36"/>
      <c r="D28" s="37"/>
      <c r="E28" s="93">
        <v>1</v>
      </c>
      <c r="F28" s="39">
        <v>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93">
        <v>1</v>
      </c>
      <c r="V28" s="41">
        <v>1</v>
      </c>
      <c r="W28" s="93">
        <v>0</v>
      </c>
      <c r="X28" s="43">
        <v>142</v>
      </c>
      <c r="Y28" s="43"/>
      <c r="Z28" s="43"/>
      <c r="AA28" s="43"/>
      <c r="AB28" s="43"/>
      <c r="AC28" s="43">
        <v>9</v>
      </c>
      <c r="AD28" s="44">
        <v>42682</v>
      </c>
      <c r="AE28" s="61">
        <v>0</v>
      </c>
      <c r="AF28" s="43">
        <v>2</v>
      </c>
      <c r="AG28" s="43">
        <v>2</v>
      </c>
      <c r="AH28" s="46" t="s">
        <v>61</v>
      </c>
      <c r="AI28" s="43"/>
      <c r="AJ28" s="47"/>
      <c r="AK28" s="48"/>
      <c r="AL28" s="43"/>
      <c r="AM28" s="81"/>
      <c r="AN28" s="81"/>
      <c r="AO28" s="81"/>
      <c r="AP28" s="49">
        <f>AL28+AM28+AO28</f>
        <v>0</v>
      </c>
      <c r="AQ28" s="62"/>
      <c r="AR28" s="45"/>
      <c r="AS28" s="49"/>
      <c r="AT28" s="82"/>
    </row>
    <row r="29" spans="1:46" ht="23.25" customHeight="1">
      <c r="A29" s="78" t="s">
        <v>82</v>
      </c>
      <c r="B29" s="78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7"/>
      <c r="W29" s="66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9">
        <f aca="true" t="shared" si="3" ref="AH29:AH31">IF((AI29&gt;0),"1"," ")</f>
        <v>0</v>
      </c>
      <c r="AI29" s="68"/>
      <c r="AJ29" s="70"/>
      <c r="AK29" s="71"/>
      <c r="AL29" s="68"/>
      <c r="AM29" s="79"/>
      <c r="AN29" s="79"/>
      <c r="AO29" s="79"/>
      <c r="AP29" s="72"/>
      <c r="AQ29" s="72"/>
      <c r="AR29" s="68"/>
      <c r="AS29" s="68"/>
      <c r="AT29" s="80"/>
    </row>
    <row r="30" spans="1:46" ht="23.25" customHeight="1">
      <c r="A30" s="35" t="s">
        <v>82</v>
      </c>
      <c r="B30" s="35"/>
      <c r="C30" s="36"/>
      <c r="D30" s="37"/>
      <c r="E30" s="38" t="s">
        <v>59</v>
      </c>
      <c r="F30" s="39">
        <v>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39">
        <v>0</v>
      </c>
      <c r="V30" s="41">
        <v>1</v>
      </c>
      <c r="W30" s="42">
        <v>0</v>
      </c>
      <c r="X30" s="43">
        <v>203</v>
      </c>
      <c r="Y30" s="43"/>
      <c r="Z30" s="43"/>
      <c r="AA30" s="43"/>
      <c r="AB30" s="43"/>
      <c r="AC30" s="43">
        <v>9</v>
      </c>
      <c r="AD30" s="44">
        <v>42194</v>
      </c>
      <c r="AE30" s="61">
        <v>0</v>
      </c>
      <c r="AF30" s="43">
        <v>2</v>
      </c>
      <c r="AG30" s="43">
        <v>2</v>
      </c>
      <c r="AH30" s="46">
        <f t="shared" si="3"/>
        <v>0</v>
      </c>
      <c r="AI30" s="43"/>
      <c r="AJ30" s="47"/>
      <c r="AK30" s="48"/>
      <c r="AL30" s="43"/>
      <c r="AM30" s="48"/>
      <c r="AN30" s="48"/>
      <c r="AO30" s="48"/>
      <c r="AP30" s="49">
        <f>AL30+AM30+AO30</f>
        <v>0</v>
      </c>
      <c r="AQ30" s="62"/>
      <c r="AR30" s="45"/>
      <c r="AS30" s="49"/>
      <c r="AT30" s="82"/>
    </row>
    <row r="31" spans="1:46" ht="23.25" customHeight="1">
      <c r="A31" s="78" t="s">
        <v>83</v>
      </c>
      <c r="B31" s="78"/>
      <c r="C31" s="65"/>
      <c r="D31" s="65"/>
      <c r="E31" s="65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  <c r="W31" s="66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9">
        <f t="shared" si="3"/>
        <v>0</v>
      </c>
      <c r="AI31" s="68"/>
      <c r="AJ31" s="70"/>
      <c r="AK31" s="71"/>
      <c r="AL31" s="68"/>
      <c r="AM31" s="79"/>
      <c r="AN31" s="79"/>
      <c r="AO31" s="79"/>
      <c r="AP31" s="72"/>
      <c r="AQ31" s="72"/>
      <c r="AR31" s="68"/>
      <c r="AS31" s="68"/>
      <c r="AT31" s="73"/>
    </row>
    <row r="32" spans="1:46" ht="23.25" customHeight="1">
      <c r="A32" s="35" t="s">
        <v>83</v>
      </c>
      <c r="B32" s="35"/>
      <c r="C32" s="100">
        <v>1</v>
      </c>
      <c r="D32" s="101">
        <v>0.69</v>
      </c>
      <c r="E32" s="93">
        <v>1</v>
      </c>
      <c r="F32" s="93">
        <v>1</v>
      </c>
      <c r="G32" s="102"/>
      <c r="H32" s="97">
        <f>15/24</f>
        <v>0.625</v>
      </c>
      <c r="I32" s="97">
        <f>61.24/85.9</f>
        <v>0.7129220023282891</v>
      </c>
      <c r="J32" s="97"/>
      <c r="K32" s="97">
        <f>20/1364</f>
        <v>0.0146627565982405</v>
      </c>
      <c r="L32" s="102"/>
      <c r="M32" s="102"/>
      <c r="N32" s="102"/>
      <c r="O32" s="47">
        <v>15</v>
      </c>
      <c r="P32" s="102"/>
      <c r="Q32" s="102"/>
      <c r="R32" s="47">
        <v>20</v>
      </c>
      <c r="S32" s="102"/>
      <c r="T32" s="103"/>
      <c r="U32" s="39">
        <v>0</v>
      </c>
      <c r="V32" s="41">
        <v>15</v>
      </c>
      <c r="W32" s="42">
        <v>4</v>
      </c>
      <c r="X32" s="43">
        <v>33</v>
      </c>
      <c r="Y32" s="43">
        <v>0</v>
      </c>
      <c r="Z32" s="43"/>
      <c r="AA32" s="45">
        <v>0</v>
      </c>
      <c r="AB32" s="43"/>
      <c r="AC32" s="43">
        <v>6</v>
      </c>
      <c r="AD32" s="44">
        <v>42303</v>
      </c>
      <c r="AE32" s="45">
        <v>1</v>
      </c>
      <c r="AF32" s="43">
        <v>2</v>
      </c>
      <c r="AG32" s="43">
        <v>2</v>
      </c>
      <c r="AH32" s="46"/>
      <c r="AI32" s="43"/>
      <c r="AJ32" s="89"/>
      <c r="AK32" s="48"/>
      <c r="AL32" s="43"/>
      <c r="AM32" s="48"/>
      <c r="AN32" s="48"/>
      <c r="AO32" s="48"/>
      <c r="AP32" s="49">
        <f>AL32+AM32+AO32</f>
        <v>0</v>
      </c>
      <c r="AQ32" s="62"/>
      <c r="AR32" s="45"/>
      <c r="AS32" s="49"/>
      <c r="AT32" s="82"/>
    </row>
    <row r="33" spans="1:46" ht="23.25" customHeight="1">
      <c r="A33" s="78" t="s">
        <v>84</v>
      </c>
      <c r="B33" s="78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66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9">
        <f aca="true" t="shared" si="4" ref="AH33:AH35">IF((AI33&gt;0),"1"," ")</f>
        <v>0</v>
      </c>
      <c r="AI33" s="68"/>
      <c r="AJ33" s="70"/>
      <c r="AK33" s="71"/>
      <c r="AL33" s="68"/>
      <c r="AM33" s="71"/>
      <c r="AN33" s="71"/>
      <c r="AO33" s="71"/>
      <c r="AP33" s="72"/>
      <c r="AQ33" s="72"/>
      <c r="AR33" s="68"/>
      <c r="AS33" s="68"/>
      <c r="AT33" s="80"/>
    </row>
    <row r="34" spans="1:46" ht="23.25" customHeight="1">
      <c r="A34" s="35" t="s">
        <v>84</v>
      </c>
      <c r="B34" s="35"/>
      <c r="C34" s="36"/>
      <c r="D34" s="37"/>
      <c r="E34" s="93">
        <v>1</v>
      </c>
      <c r="F34" s="93">
        <v>1</v>
      </c>
      <c r="G34" s="97"/>
      <c r="H34" s="97"/>
      <c r="I34" s="97"/>
      <c r="J34" s="97"/>
      <c r="K34" s="97">
        <f>18/1600</f>
        <v>0.011250000000000001</v>
      </c>
      <c r="L34" s="97">
        <f>24/1600</f>
        <v>0.015</v>
      </c>
      <c r="M34" s="97"/>
      <c r="N34" s="97"/>
      <c r="O34" s="97"/>
      <c r="P34" s="102"/>
      <c r="Q34" s="102"/>
      <c r="R34" s="47">
        <v>18</v>
      </c>
      <c r="S34" s="47">
        <v>24</v>
      </c>
      <c r="T34" s="103"/>
      <c r="U34" s="93">
        <v>1</v>
      </c>
      <c r="V34" s="41">
        <v>1</v>
      </c>
      <c r="W34" s="93">
        <v>0</v>
      </c>
      <c r="X34" s="45">
        <v>43</v>
      </c>
      <c r="Y34" s="45"/>
      <c r="Z34" s="43"/>
      <c r="AA34" s="43"/>
      <c r="AB34" s="43"/>
      <c r="AC34" s="45">
        <v>6</v>
      </c>
      <c r="AD34" s="104">
        <v>42558</v>
      </c>
      <c r="AE34" s="61">
        <v>0</v>
      </c>
      <c r="AF34" s="43">
        <v>2</v>
      </c>
      <c r="AG34" s="43">
        <v>2</v>
      </c>
      <c r="AH34" s="46">
        <f t="shared" si="4"/>
        <v>0</v>
      </c>
      <c r="AI34" s="43"/>
      <c r="AJ34" s="47"/>
      <c r="AK34" s="48"/>
      <c r="AL34" s="43"/>
      <c r="AM34" s="48"/>
      <c r="AN34" s="48"/>
      <c r="AO34" s="48"/>
      <c r="AP34" s="49">
        <f>AL34+AM34+AO34</f>
        <v>0</v>
      </c>
      <c r="AQ34" s="62"/>
      <c r="AR34" s="45"/>
      <c r="AS34" s="49"/>
      <c r="AT34" s="50"/>
    </row>
    <row r="35" spans="1:46" ht="23.25" customHeight="1">
      <c r="A35" s="78" t="s">
        <v>85</v>
      </c>
      <c r="B35" s="78"/>
      <c r="C35" s="65"/>
      <c r="D35" s="65"/>
      <c r="E35" s="65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7"/>
      <c r="W35" s="66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9">
        <f t="shared" si="4"/>
        <v>0</v>
      </c>
      <c r="AI35" s="68"/>
      <c r="AJ35" s="70"/>
      <c r="AK35" s="71"/>
      <c r="AL35" s="68"/>
      <c r="AM35" s="79"/>
      <c r="AN35" s="79"/>
      <c r="AO35" s="79"/>
      <c r="AP35" s="72"/>
      <c r="AQ35" s="72"/>
      <c r="AR35" s="68"/>
      <c r="AS35" s="68"/>
      <c r="AT35" s="80"/>
    </row>
    <row r="36" spans="1:46" ht="23.25" customHeight="1">
      <c r="A36" s="92" t="s">
        <v>85</v>
      </c>
      <c r="B36" s="92"/>
      <c r="C36" s="36"/>
      <c r="D36" s="37"/>
      <c r="E36" s="38" t="s">
        <v>59</v>
      </c>
      <c r="F36" s="39">
        <v>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39">
        <v>2</v>
      </c>
      <c r="V36" s="41"/>
      <c r="W36" s="42"/>
      <c r="X36" s="43">
        <v>42</v>
      </c>
      <c r="Y36" s="43"/>
      <c r="Z36" s="43"/>
      <c r="AA36" s="43"/>
      <c r="AB36" s="43"/>
      <c r="AC36" s="43">
        <v>6</v>
      </c>
      <c r="AD36" s="44">
        <v>42257</v>
      </c>
      <c r="AE36" s="61">
        <v>0</v>
      </c>
      <c r="AF36" s="43">
        <v>2</v>
      </c>
      <c r="AG36" s="43">
        <v>2</v>
      </c>
      <c r="AH36" s="46" t="s">
        <v>80</v>
      </c>
      <c r="AI36" s="43"/>
      <c r="AJ36" s="47"/>
      <c r="AK36" s="48"/>
      <c r="AL36" s="43"/>
      <c r="AM36" s="48"/>
      <c r="AN36" s="48"/>
      <c r="AO36" s="48"/>
      <c r="AP36" s="49">
        <f>AL36+AM36+AO36</f>
        <v>0</v>
      </c>
      <c r="AQ36" s="62"/>
      <c r="AR36" s="45"/>
      <c r="AS36" s="49"/>
      <c r="AT36" s="82"/>
    </row>
    <row r="37" spans="1:46" ht="23.25" customHeight="1">
      <c r="A37" s="78" t="s">
        <v>86</v>
      </c>
      <c r="B37" s="78"/>
      <c r="C37" s="65"/>
      <c r="D37" s="65"/>
      <c r="E37" s="65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7"/>
      <c r="W37" s="66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9">
        <f>IF((AI37&gt;0),"1"," ")</f>
        <v>0</v>
      </c>
      <c r="AI37" s="68"/>
      <c r="AJ37" s="70"/>
      <c r="AK37" s="71"/>
      <c r="AL37" s="68"/>
      <c r="AM37" s="71"/>
      <c r="AN37" s="71"/>
      <c r="AO37" s="71"/>
      <c r="AP37" s="72"/>
      <c r="AQ37" s="72"/>
      <c r="AR37" s="68"/>
      <c r="AS37" s="68"/>
      <c r="AT37" s="80"/>
    </row>
    <row r="38" spans="1:46" ht="23.25" customHeight="1">
      <c r="A38" s="96" t="s">
        <v>86</v>
      </c>
      <c r="B38" s="96"/>
      <c r="C38" s="36"/>
      <c r="D38" s="37"/>
      <c r="E38" s="93">
        <v>1</v>
      </c>
      <c r="F38" s="93">
        <v>1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39">
        <v>2</v>
      </c>
      <c r="V38" s="41"/>
      <c r="W38" s="42"/>
      <c r="X38" s="43">
        <v>150</v>
      </c>
      <c r="Y38" s="105" t="s">
        <v>87</v>
      </c>
      <c r="Z38" s="105" t="s">
        <v>87</v>
      </c>
      <c r="AA38" s="36"/>
      <c r="AB38" s="36"/>
      <c r="AC38" s="43">
        <v>9</v>
      </c>
      <c r="AD38" s="44">
        <v>42500</v>
      </c>
      <c r="AE38" s="43">
        <v>1</v>
      </c>
      <c r="AF38" s="43">
        <v>2</v>
      </c>
      <c r="AG38" s="43">
        <v>2</v>
      </c>
      <c r="AH38" s="46" t="s">
        <v>64</v>
      </c>
      <c r="AI38" s="43"/>
      <c r="AJ38" s="47"/>
      <c r="AK38" s="48"/>
      <c r="AL38" s="43"/>
      <c r="AM38" s="48"/>
      <c r="AN38" s="48"/>
      <c r="AO38" s="48"/>
      <c r="AP38" s="49">
        <f>AL38+AM38+AO38</f>
        <v>0</v>
      </c>
      <c r="AQ38" s="62"/>
      <c r="AR38" s="45"/>
      <c r="AS38" s="49"/>
      <c r="AT38" s="85"/>
    </row>
    <row r="39" spans="1:46" ht="23.25" customHeight="1">
      <c r="A39" s="106" t="s">
        <v>88</v>
      </c>
      <c r="B39" s="106"/>
      <c r="C39" s="65"/>
      <c r="D39" s="65"/>
      <c r="E39" s="65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7"/>
      <c r="W39" s="66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9">
        <f aca="true" t="shared" si="5" ref="AH39:AH49">IF((AI39&gt;0),"1"," ")</f>
        <v>0</v>
      </c>
      <c r="AI39" s="68"/>
      <c r="AJ39" s="70"/>
      <c r="AK39" s="71"/>
      <c r="AL39" s="68"/>
      <c r="AM39" s="71"/>
      <c r="AN39" s="71"/>
      <c r="AO39" s="71"/>
      <c r="AP39" s="72"/>
      <c r="AQ39" s="72"/>
      <c r="AR39" s="68"/>
      <c r="AS39" s="68"/>
      <c r="AT39" s="80"/>
    </row>
    <row r="40" spans="1:46" ht="23.25" customHeight="1">
      <c r="A40" s="107" t="s">
        <v>88</v>
      </c>
      <c r="B40" s="107"/>
      <c r="C40" s="36"/>
      <c r="D40" s="37"/>
      <c r="E40" s="38" t="s">
        <v>59</v>
      </c>
      <c r="F40" s="39">
        <v>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39">
        <v>0</v>
      </c>
      <c r="V40" s="41"/>
      <c r="W40" s="42"/>
      <c r="X40" s="43">
        <v>85</v>
      </c>
      <c r="Y40" s="43">
        <v>9</v>
      </c>
      <c r="Z40" s="43">
        <f>Y40/X40*100</f>
        <v>10.5882352941176</v>
      </c>
      <c r="AA40" s="43">
        <v>2</v>
      </c>
      <c r="AB40" s="43"/>
      <c r="AC40" s="43">
        <v>9</v>
      </c>
      <c r="AD40" s="44">
        <v>42331</v>
      </c>
      <c r="AE40" s="43">
        <v>1</v>
      </c>
      <c r="AF40" s="43">
        <v>2</v>
      </c>
      <c r="AG40" s="43">
        <v>2</v>
      </c>
      <c r="AH40" s="46">
        <f t="shared" si="5"/>
        <v>0</v>
      </c>
      <c r="AI40" s="43"/>
      <c r="AJ40" s="47"/>
      <c r="AK40" s="48"/>
      <c r="AL40" s="43"/>
      <c r="AM40" s="48"/>
      <c r="AN40" s="48"/>
      <c r="AO40" s="48"/>
      <c r="AP40" s="49">
        <f>AL40+AM40+AO40</f>
        <v>0</v>
      </c>
      <c r="AQ40" s="62"/>
      <c r="AR40" s="45"/>
      <c r="AS40" s="49"/>
      <c r="AT40" s="82"/>
    </row>
    <row r="41" spans="1:46" ht="23.25" customHeight="1">
      <c r="A41" s="78" t="s">
        <v>89</v>
      </c>
      <c r="B41" s="78"/>
      <c r="C41" s="65"/>
      <c r="D41" s="65"/>
      <c r="E41" s="65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7"/>
      <c r="W41" s="66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9">
        <f t="shared" si="5"/>
        <v>0</v>
      </c>
      <c r="AI41" s="68"/>
      <c r="AJ41" s="70"/>
      <c r="AK41" s="71"/>
      <c r="AL41" s="68"/>
      <c r="AM41" s="71"/>
      <c r="AN41" s="71"/>
      <c r="AO41" s="71"/>
      <c r="AP41" s="72"/>
      <c r="AQ41" s="72"/>
      <c r="AR41" s="68"/>
      <c r="AS41" s="68"/>
      <c r="AT41" s="80"/>
    </row>
    <row r="42" spans="1:46" ht="23.25" customHeight="1">
      <c r="A42" s="35" t="s">
        <v>89</v>
      </c>
      <c r="B42" s="35"/>
      <c r="C42" s="100">
        <v>1</v>
      </c>
      <c r="D42" s="101">
        <v>0.69</v>
      </c>
      <c r="E42" s="93">
        <v>1</v>
      </c>
      <c r="F42" s="93">
        <v>1</v>
      </c>
      <c r="G42" s="97">
        <f>162/3034</f>
        <v>0.053394858272907096</v>
      </c>
      <c r="H42" s="97">
        <f>162/219</f>
        <v>0.73972602739726</v>
      </c>
      <c r="I42" s="97">
        <f>(0.95+0.45)/2</f>
        <v>0.7000000000000001</v>
      </c>
      <c r="J42" s="97"/>
      <c r="K42" s="97"/>
      <c r="L42" s="97"/>
      <c r="M42" s="97"/>
      <c r="N42" s="97"/>
      <c r="O42" s="41">
        <v>57</v>
      </c>
      <c r="P42" s="97"/>
      <c r="Q42" s="97"/>
      <c r="R42" s="97"/>
      <c r="S42" s="97"/>
      <c r="T42" s="97"/>
      <c r="U42" s="93">
        <v>1</v>
      </c>
      <c r="V42" s="41"/>
      <c r="W42" s="93"/>
      <c r="X42" s="43">
        <v>124</v>
      </c>
      <c r="Y42" s="43">
        <v>26</v>
      </c>
      <c r="Z42" s="43">
        <f>Y42/X42*100</f>
        <v>20.9677419354839</v>
      </c>
      <c r="AA42" s="43">
        <v>2</v>
      </c>
      <c r="AB42" s="43"/>
      <c r="AC42" s="43">
        <v>9</v>
      </c>
      <c r="AD42" s="44">
        <v>42303</v>
      </c>
      <c r="AE42" s="43">
        <v>1</v>
      </c>
      <c r="AF42" s="43">
        <v>2</v>
      </c>
      <c r="AG42" s="43">
        <v>2</v>
      </c>
      <c r="AH42" s="46">
        <f t="shared" si="5"/>
        <v>0</v>
      </c>
      <c r="AI42" s="43"/>
      <c r="AJ42" s="47"/>
      <c r="AK42" s="48"/>
      <c r="AL42" s="43"/>
      <c r="AM42" s="81"/>
      <c r="AN42" s="81"/>
      <c r="AO42" s="81"/>
      <c r="AP42" s="49">
        <f>AL42+AM42+AO42</f>
        <v>0</v>
      </c>
      <c r="AQ42" s="62"/>
      <c r="AR42" s="45"/>
      <c r="AS42" s="49"/>
      <c r="AT42" s="82"/>
    </row>
    <row r="43" spans="1:46" ht="23.25" customHeight="1">
      <c r="A43" s="78" t="s">
        <v>90</v>
      </c>
      <c r="B43" s="78"/>
      <c r="C43" s="65"/>
      <c r="D43" s="65"/>
      <c r="E43" s="65"/>
      <c r="F43" s="65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7"/>
      <c r="W43" s="66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9">
        <f t="shared" si="5"/>
        <v>0</v>
      </c>
      <c r="AI43" s="68"/>
      <c r="AJ43" s="70"/>
      <c r="AK43" s="71"/>
      <c r="AL43" s="68"/>
      <c r="AM43" s="71"/>
      <c r="AN43" s="71"/>
      <c r="AO43" s="71"/>
      <c r="AP43" s="72"/>
      <c r="AQ43" s="72"/>
      <c r="AR43" s="68"/>
      <c r="AS43" s="68"/>
      <c r="AT43" s="80"/>
    </row>
    <row r="44" spans="1:46" ht="23.25" customHeight="1">
      <c r="A44" s="35" t="s">
        <v>90</v>
      </c>
      <c r="B44" s="35"/>
      <c r="C44" s="100">
        <v>1</v>
      </c>
      <c r="D44" s="101">
        <v>0.978</v>
      </c>
      <c r="E44" s="93">
        <v>1</v>
      </c>
      <c r="F44" s="93">
        <v>1</v>
      </c>
      <c r="G44" s="97"/>
      <c r="H44" s="97"/>
      <c r="I44" s="97"/>
      <c r="J44" s="97"/>
      <c r="K44" s="97">
        <f>23/1269</f>
        <v>0.0181245074862096</v>
      </c>
      <c r="L44" s="97">
        <f>836/1269</f>
        <v>0.6587864460204881</v>
      </c>
      <c r="M44" s="97"/>
      <c r="N44" s="97"/>
      <c r="O44" s="97"/>
      <c r="P44" s="97"/>
      <c r="Q44" s="97"/>
      <c r="R44" s="41">
        <v>23</v>
      </c>
      <c r="S44" s="47">
        <v>836</v>
      </c>
      <c r="T44" s="97"/>
      <c r="U44" s="93">
        <v>1</v>
      </c>
      <c r="V44" s="41">
        <v>1</v>
      </c>
      <c r="W44" s="93">
        <v>0</v>
      </c>
      <c r="X44" s="43">
        <v>54</v>
      </c>
      <c r="Y44" s="43">
        <v>1</v>
      </c>
      <c r="Z44" s="43">
        <f>Y44/X44*100</f>
        <v>1.8518518518518499</v>
      </c>
      <c r="AA44" s="43">
        <v>2</v>
      </c>
      <c r="AB44" s="43"/>
      <c r="AC44" s="43">
        <v>9</v>
      </c>
      <c r="AD44" s="44">
        <v>42615</v>
      </c>
      <c r="AE44" s="43">
        <v>1</v>
      </c>
      <c r="AF44" s="43">
        <v>2</v>
      </c>
      <c r="AG44" s="43">
        <v>2</v>
      </c>
      <c r="AH44" s="46">
        <f t="shared" si="5"/>
        <v>0</v>
      </c>
      <c r="AI44" s="43"/>
      <c r="AJ44" s="47"/>
      <c r="AK44" s="48"/>
      <c r="AL44" s="43"/>
      <c r="AM44" s="48"/>
      <c r="AN44" s="48"/>
      <c r="AO44" s="48"/>
      <c r="AP44" s="49">
        <f>AL44+AM44+AO44</f>
        <v>0</v>
      </c>
      <c r="AQ44" s="62"/>
      <c r="AR44" s="45"/>
      <c r="AS44" s="49"/>
      <c r="AT44" s="50"/>
    </row>
    <row r="45" spans="1:46" ht="23.25" customHeight="1">
      <c r="A45" s="78" t="s">
        <v>91</v>
      </c>
      <c r="B45" s="78"/>
      <c r="C45" s="65"/>
      <c r="D45" s="65"/>
      <c r="E45" s="65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7"/>
      <c r="W45" s="66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9">
        <f t="shared" si="5"/>
        <v>0</v>
      </c>
      <c r="AI45" s="68"/>
      <c r="AJ45" s="70"/>
      <c r="AK45" s="71"/>
      <c r="AL45" s="68"/>
      <c r="AM45" s="79"/>
      <c r="AN45" s="79"/>
      <c r="AO45" s="79"/>
      <c r="AP45" s="72"/>
      <c r="AQ45" s="72"/>
      <c r="AR45" s="68"/>
      <c r="AS45" s="68"/>
      <c r="AT45" s="73"/>
    </row>
    <row r="46" spans="1:46" ht="23.25" customHeight="1">
      <c r="A46" s="35" t="s">
        <v>91</v>
      </c>
      <c r="B46" s="35"/>
      <c r="C46" s="36"/>
      <c r="D46" s="37"/>
      <c r="E46" s="93">
        <v>0</v>
      </c>
      <c r="F46" s="93">
        <v>2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39">
        <v>0</v>
      </c>
      <c r="V46" s="41">
        <v>1</v>
      </c>
      <c r="W46" s="42">
        <v>0</v>
      </c>
      <c r="X46" s="43">
        <v>2</v>
      </c>
      <c r="Y46" s="43"/>
      <c r="Z46" s="43"/>
      <c r="AA46" s="43"/>
      <c r="AB46" s="43"/>
      <c r="AC46" s="43">
        <v>2</v>
      </c>
      <c r="AD46" s="44">
        <v>42303</v>
      </c>
      <c r="AE46" s="43">
        <v>2</v>
      </c>
      <c r="AF46" s="43">
        <v>2</v>
      </c>
      <c r="AG46" s="61">
        <v>0</v>
      </c>
      <c r="AH46" s="46">
        <f t="shared" si="5"/>
        <v>0</v>
      </c>
      <c r="AI46" s="43"/>
      <c r="AJ46" s="47"/>
      <c r="AK46" s="48"/>
      <c r="AL46" s="43"/>
      <c r="AM46" s="48"/>
      <c r="AN46" s="48"/>
      <c r="AO46" s="48"/>
      <c r="AP46" s="49">
        <f>AL46+AM46+AO46</f>
        <v>0</v>
      </c>
      <c r="AQ46" s="62"/>
      <c r="AR46" s="45"/>
      <c r="AS46" s="49"/>
      <c r="AT46" s="50"/>
    </row>
    <row r="47" spans="1:46" ht="23.25" customHeight="1">
      <c r="A47" s="78" t="s">
        <v>92</v>
      </c>
      <c r="B47" s="78"/>
      <c r="C47" s="65"/>
      <c r="D47" s="65"/>
      <c r="E47" s="65"/>
      <c r="F47" s="65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7"/>
      <c r="W47" s="66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9">
        <f t="shared" si="5"/>
        <v>0</v>
      </c>
      <c r="AI47" s="68"/>
      <c r="AJ47" s="70"/>
      <c r="AK47" s="71"/>
      <c r="AL47" s="68"/>
      <c r="AM47" s="108"/>
      <c r="AN47" s="108"/>
      <c r="AO47" s="108"/>
      <c r="AP47" s="72"/>
      <c r="AQ47" s="72"/>
      <c r="AR47" s="68"/>
      <c r="AS47" s="68"/>
      <c r="AT47" s="80"/>
    </row>
    <row r="48" spans="1:46" ht="23.25" customHeight="1">
      <c r="A48" s="92" t="s">
        <v>92</v>
      </c>
      <c r="B48" s="92"/>
      <c r="C48" s="36"/>
      <c r="D48" s="37"/>
      <c r="E48" s="38" t="s">
        <v>59</v>
      </c>
      <c r="F48" s="39">
        <v>0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39">
        <v>0</v>
      </c>
      <c r="V48" s="41">
        <v>5</v>
      </c>
      <c r="W48" s="42">
        <v>0</v>
      </c>
      <c r="X48" s="43">
        <v>94</v>
      </c>
      <c r="Y48" s="43">
        <v>0</v>
      </c>
      <c r="Z48" s="43">
        <v>0</v>
      </c>
      <c r="AA48" s="43">
        <v>2</v>
      </c>
      <c r="AB48" s="43"/>
      <c r="AC48" s="43">
        <v>9</v>
      </c>
      <c r="AD48" s="44">
        <v>42500</v>
      </c>
      <c r="AE48" s="43">
        <v>1</v>
      </c>
      <c r="AF48" s="43">
        <v>2</v>
      </c>
      <c r="AG48" s="43">
        <v>2</v>
      </c>
      <c r="AH48" s="46">
        <f t="shared" si="5"/>
        <v>0</v>
      </c>
      <c r="AI48" s="43"/>
      <c r="AJ48" s="47"/>
      <c r="AK48" s="48"/>
      <c r="AL48" s="43"/>
      <c r="AM48" s="48"/>
      <c r="AN48" s="48"/>
      <c r="AO48" s="48"/>
      <c r="AP48" s="49">
        <f>AL48+AM48+AO48</f>
        <v>0</v>
      </c>
      <c r="AQ48" s="62"/>
      <c r="AR48" s="45"/>
      <c r="AS48" s="49"/>
      <c r="AT48" s="82"/>
    </row>
    <row r="49" spans="1:46" ht="23.25" customHeight="1">
      <c r="A49" s="78" t="s">
        <v>93</v>
      </c>
      <c r="B49" s="78"/>
      <c r="C49" s="65"/>
      <c r="D49" s="65"/>
      <c r="E49" s="65"/>
      <c r="F49" s="65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  <c r="W49" s="66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9">
        <f t="shared" si="5"/>
        <v>0</v>
      </c>
      <c r="AI49" s="68"/>
      <c r="AJ49" s="109"/>
      <c r="AK49" s="71"/>
      <c r="AL49" s="68"/>
      <c r="AM49" s="71"/>
      <c r="AN49" s="71"/>
      <c r="AO49" s="71"/>
      <c r="AP49" s="72"/>
      <c r="AQ49" s="72"/>
      <c r="AR49" s="68"/>
      <c r="AS49" s="68"/>
      <c r="AT49" s="80"/>
    </row>
    <row r="50" spans="1:46" ht="23.25" customHeight="1">
      <c r="A50" s="92" t="s">
        <v>93</v>
      </c>
      <c r="B50" s="92"/>
      <c r="C50" s="36"/>
      <c r="D50" s="37"/>
      <c r="E50" s="38" t="s">
        <v>59</v>
      </c>
      <c r="F50" s="39">
        <v>0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75"/>
      <c r="U50" s="39">
        <v>2</v>
      </c>
      <c r="V50" s="110">
        <v>0</v>
      </c>
      <c r="W50" s="111">
        <v>0</v>
      </c>
      <c r="X50" s="43">
        <v>54</v>
      </c>
      <c r="Y50" s="43"/>
      <c r="Z50" s="43"/>
      <c r="AA50" s="43"/>
      <c r="AB50" s="43"/>
      <c r="AC50" s="43">
        <v>9</v>
      </c>
      <c r="AD50" s="44">
        <v>42682</v>
      </c>
      <c r="AE50" s="61">
        <v>0</v>
      </c>
      <c r="AF50" s="43">
        <v>2</v>
      </c>
      <c r="AG50" s="43">
        <v>2</v>
      </c>
      <c r="AH50" s="46" t="s">
        <v>64</v>
      </c>
      <c r="AI50" s="43"/>
      <c r="AJ50" s="47"/>
      <c r="AK50" s="48"/>
      <c r="AL50" s="43"/>
      <c r="AM50" s="48"/>
      <c r="AN50" s="48"/>
      <c r="AO50" s="48"/>
      <c r="AP50" s="49">
        <f>AL50+AM50+AO50</f>
        <v>0</v>
      </c>
      <c r="AQ50" s="62"/>
      <c r="AR50" s="45"/>
      <c r="AS50" s="49"/>
      <c r="AT50" s="50"/>
    </row>
    <row r="51" spans="1:46" ht="23.25" customHeight="1">
      <c r="A51" s="78" t="s">
        <v>94</v>
      </c>
      <c r="B51" s="78"/>
      <c r="C51" s="65"/>
      <c r="D51" s="65"/>
      <c r="E51" s="65"/>
      <c r="F51" s="65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7"/>
      <c r="W51" s="66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9">
        <f>IF((AI51&gt;0),"1"," ")</f>
        <v>0</v>
      </c>
      <c r="AI51" s="68"/>
      <c r="AJ51" s="70"/>
      <c r="AK51" s="71"/>
      <c r="AL51" s="65"/>
      <c r="AM51" s="108"/>
      <c r="AN51" s="108"/>
      <c r="AO51" s="108"/>
      <c r="AP51" s="72"/>
      <c r="AQ51" s="72"/>
      <c r="AR51" s="68"/>
      <c r="AS51" s="68"/>
      <c r="AT51" s="80"/>
    </row>
    <row r="52" spans="1:46" ht="23.25" customHeight="1">
      <c r="A52" s="83" t="s">
        <v>94</v>
      </c>
      <c r="B52" s="83"/>
      <c r="C52" s="36"/>
      <c r="D52" s="37"/>
      <c r="E52" s="93">
        <v>1</v>
      </c>
      <c r="F52" s="39">
        <v>0</v>
      </c>
      <c r="G52" s="40">
        <f>356/11000</f>
        <v>0.0323636363636364</v>
      </c>
      <c r="H52" s="40">
        <f>134/156</f>
        <v>0.858974358974359</v>
      </c>
      <c r="I52" s="40"/>
      <c r="J52" s="40">
        <f>11/12</f>
        <v>0.9166666666666671</v>
      </c>
      <c r="K52" s="40">
        <v>0.2175</v>
      </c>
      <c r="L52" s="40">
        <v>0.3951</v>
      </c>
      <c r="M52" s="40"/>
      <c r="N52" s="40"/>
      <c r="O52" s="41">
        <v>22</v>
      </c>
      <c r="P52" s="40"/>
      <c r="Q52" s="41">
        <v>1</v>
      </c>
      <c r="R52" s="40"/>
      <c r="S52" s="40"/>
      <c r="T52" s="41"/>
      <c r="U52" s="39">
        <v>2</v>
      </c>
      <c r="V52" s="41">
        <v>11</v>
      </c>
      <c r="W52" s="42">
        <v>0</v>
      </c>
      <c r="X52" s="43">
        <v>69</v>
      </c>
      <c r="Y52" s="43"/>
      <c r="Z52" s="43"/>
      <c r="AA52" s="43"/>
      <c r="AB52" s="43"/>
      <c r="AC52" s="43">
        <v>9</v>
      </c>
      <c r="AD52" s="44">
        <v>42682</v>
      </c>
      <c r="AE52" s="61">
        <v>0</v>
      </c>
      <c r="AF52" s="43">
        <v>2</v>
      </c>
      <c r="AG52" s="43">
        <v>2</v>
      </c>
      <c r="AH52" s="46" t="s">
        <v>61</v>
      </c>
      <c r="AI52" s="43"/>
      <c r="AJ52" s="47"/>
      <c r="AK52" s="48"/>
      <c r="AL52" s="43"/>
      <c r="AM52" s="48"/>
      <c r="AN52" s="48"/>
      <c r="AO52" s="48"/>
      <c r="AP52" s="112">
        <f>AL52+AM52+AO52</f>
        <v>0</v>
      </c>
      <c r="AQ52" s="62"/>
      <c r="AR52" s="113"/>
      <c r="AS52" s="112"/>
      <c r="AT52" s="50"/>
    </row>
    <row r="53" spans="1:46" ht="23.25" customHeight="1">
      <c r="A53" s="78" t="s">
        <v>95</v>
      </c>
      <c r="B53" s="78"/>
      <c r="C53" s="65"/>
      <c r="D53" s="65"/>
      <c r="E53" s="65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7"/>
      <c r="W53" s="66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9">
        <f aca="true" t="shared" si="6" ref="AH53:AH57">IF((AI53&gt;0),"1"," ")</f>
        <v>0</v>
      </c>
      <c r="AI53" s="68"/>
      <c r="AJ53" s="70"/>
      <c r="AK53" s="71"/>
      <c r="AL53" s="68"/>
      <c r="AM53" s="71"/>
      <c r="AN53" s="71"/>
      <c r="AO53" s="71"/>
      <c r="AP53" s="72"/>
      <c r="AQ53" s="72"/>
      <c r="AR53" s="68"/>
      <c r="AS53" s="68"/>
      <c r="AT53" s="80"/>
    </row>
    <row r="54" spans="1:46" ht="23.25" customHeight="1">
      <c r="A54" s="35" t="s">
        <v>95</v>
      </c>
      <c r="B54" s="35"/>
      <c r="C54" s="36"/>
      <c r="D54" s="37"/>
      <c r="E54" s="93">
        <v>1</v>
      </c>
      <c r="F54" s="93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3">
        <v>1</v>
      </c>
      <c r="V54" s="41"/>
      <c r="W54"/>
      <c r="X54" s="43">
        <v>66</v>
      </c>
      <c r="Y54" s="43">
        <v>11</v>
      </c>
      <c r="Z54" s="43"/>
      <c r="AA54" s="43">
        <v>2</v>
      </c>
      <c r="AB54" s="43"/>
      <c r="AC54" s="43">
        <v>9</v>
      </c>
      <c r="AD54" s="44">
        <v>42303</v>
      </c>
      <c r="AE54" s="61">
        <v>0</v>
      </c>
      <c r="AF54" s="43">
        <v>2</v>
      </c>
      <c r="AG54" s="43">
        <v>2</v>
      </c>
      <c r="AH54" s="46">
        <f t="shared" si="6"/>
        <v>0</v>
      </c>
      <c r="AI54" s="43"/>
      <c r="AJ54" s="47"/>
      <c r="AK54" s="48"/>
      <c r="AL54" s="43"/>
      <c r="AM54" s="48"/>
      <c r="AN54" s="48"/>
      <c r="AO54" s="48"/>
      <c r="AP54" s="49">
        <f>AL54+AM54+AO54</f>
        <v>0</v>
      </c>
      <c r="AQ54" s="62"/>
      <c r="AR54" s="45"/>
      <c r="AS54" s="49"/>
      <c r="AT54" s="82"/>
    </row>
    <row r="55" spans="1:46" ht="23.25" customHeight="1">
      <c r="A55" s="78" t="s">
        <v>96</v>
      </c>
      <c r="B55" s="78"/>
      <c r="C55" s="65"/>
      <c r="D55" s="65"/>
      <c r="E55" s="65"/>
      <c r="F55" s="65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7"/>
      <c r="W55" s="66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9">
        <f t="shared" si="6"/>
        <v>0</v>
      </c>
      <c r="AI55" s="68"/>
      <c r="AJ55" s="70"/>
      <c r="AK55" s="71"/>
      <c r="AL55" s="68"/>
      <c r="AM55" s="71"/>
      <c r="AN55" s="71"/>
      <c r="AO55" s="71"/>
      <c r="AP55" s="72"/>
      <c r="AQ55" s="72"/>
      <c r="AR55" s="68"/>
      <c r="AS55" s="68"/>
      <c r="AT55" s="73"/>
    </row>
    <row r="56" spans="1:46" ht="23.25" customHeight="1">
      <c r="A56" s="35" t="s">
        <v>96</v>
      </c>
      <c r="B56" s="35"/>
      <c r="C56" s="36"/>
      <c r="D56" s="37"/>
      <c r="E56" s="93" t="s">
        <v>59</v>
      </c>
      <c r="F56" s="39">
        <v>0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39">
        <v>0</v>
      </c>
      <c r="V56" s="110">
        <v>0</v>
      </c>
      <c r="W56" s="111">
        <v>0</v>
      </c>
      <c r="X56" s="43">
        <v>30</v>
      </c>
      <c r="Y56" s="43"/>
      <c r="Z56" s="43"/>
      <c r="AA56" s="43"/>
      <c r="AB56" s="43"/>
      <c r="AC56" s="43">
        <v>9</v>
      </c>
      <c r="AD56" s="44">
        <v>42745</v>
      </c>
      <c r="AE56" s="61">
        <v>0</v>
      </c>
      <c r="AF56" s="43">
        <v>2</v>
      </c>
      <c r="AG56" s="43">
        <v>2</v>
      </c>
      <c r="AH56" s="46">
        <f t="shared" si="6"/>
        <v>0</v>
      </c>
      <c r="AI56" s="114"/>
      <c r="AJ56" s="47"/>
      <c r="AK56" s="48"/>
      <c r="AL56" s="115"/>
      <c r="AM56" s="116"/>
      <c r="AN56" s="116"/>
      <c r="AO56" s="116"/>
      <c r="AP56" s="49">
        <f>AL56+AM56+AO56</f>
        <v>0</v>
      </c>
      <c r="AQ56" s="62"/>
      <c r="AR56" s="45"/>
      <c r="AS56" s="49"/>
      <c r="AT56" s="82"/>
    </row>
    <row r="57" spans="1:46" ht="23.25" customHeight="1">
      <c r="A57" s="78" t="s">
        <v>97</v>
      </c>
      <c r="B57" s="78"/>
      <c r="C57" s="65"/>
      <c r="D57" s="65"/>
      <c r="E57" s="65"/>
      <c r="F57" s="65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7"/>
      <c r="W57" s="66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9">
        <f t="shared" si="6"/>
        <v>0</v>
      </c>
      <c r="AI57" s="68"/>
      <c r="AJ57" s="70"/>
      <c r="AK57" s="71"/>
      <c r="AL57" s="68"/>
      <c r="AM57" s="71"/>
      <c r="AN57" s="71"/>
      <c r="AO57" s="71"/>
      <c r="AP57" s="72"/>
      <c r="AQ57" s="72"/>
      <c r="AR57" s="68"/>
      <c r="AS57" s="68"/>
      <c r="AT57" s="73"/>
    </row>
    <row r="58" spans="1:46" ht="23.25" customHeight="1">
      <c r="A58" s="35" t="s">
        <v>97</v>
      </c>
      <c r="B58" s="35"/>
      <c r="C58" s="36"/>
      <c r="D58" s="37"/>
      <c r="E58" s="93">
        <v>1</v>
      </c>
      <c r="F58" s="39">
        <v>0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9">
        <v>0</v>
      </c>
      <c r="V58" s="41"/>
      <c r="W58" s="42"/>
      <c r="X58" s="43">
        <v>103</v>
      </c>
      <c r="Y58" s="105" t="s">
        <v>87</v>
      </c>
      <c r="Z58" s="105" t="s">
        <v>87</v>
      </c>
      <c r="AA58" s="36"/>
      <c r="AB58" s="36"/>
      <c r="AC58" s="43">
        <v>9</v>
      </c>
      <c r="AD58" s="44">
        <v>42801</v>
      </c>
      <c r="AE58" s="43">
        <v>1</v>
      </c>
      <c r="AF58" s="43">
        <v>2</v>
      </c>
      <c r="AG58" s="43">
        <v>2</v>
      </c>
      <c r="AH58" s="46"/>
      <c r="AI58" s="43"/>
      <c r="AJ58" s="99"/>
      <c r="AK58" s="48"/>
      <c r="AL58" s="43"/>
      <c r="AM58" s="81"/>
      <c r="AN58" s="81"/>
      <c r="AO58" s="81"/>
      <c r="AP58" s="49">
        <f>AL58+AM58+AO58</f>
        <v>0</v>
      </c>
      <c r="AQ58" s="62"/>
      <c r="AR58" s="45"/>
      <c r="AS58" s="49"/>
      <c r="AT58" s="82"/>
    </row>
    <row r="59" spans="1:46" ht="23.25" customHeight="1">
      <c r="A59" s="78" t="s">
        <v>98</v>
      </c>
      <c r="B59" s="78"/>
      <c r="C59" s="65"/>
      <c r="D59" s="65"/>
      <c r="E59" s="65"/>
      <c r="F59" s="65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7"/>
      <c r="W59" s="66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9">
        <f aca="true" t="shared" si="7" ref="AH59:AH60">IF((AI59&gt;0),"1"," ")</f>
        <v>0</v>
      </c>
      <c r="AI59" s="68"/>
      <c r="AJ59" s="70"/>
      <c r="AK59" s="71"/>
      <c r="AL59" s="68"/>
      <c r="AM59" s="71"/>
      <c r="AN59" s="71"/>
      <c r="AO59" s="71"/>
      <c r="AP59" s="72"/>
      <c r="AQ59" s="72"/>
      <c r="AR59" s="68"/>
      <c r="AS59" s="68"/>
      <c r="AT59" s="80"/>
    </row>
    <row r="60" spans="1:46" ht="23.25" customHeight="1">
      <c r="A60" s="35" t="s">
        <v>98</v>
      </c>
      <c r="B60" s="35"/>
      <c r="C60" s="100">
        <v>1</v>
      </c>
      <c r="D60" s="117" t="s">
        <v>99</v>
      </c>
      <c r="E60" s="93">
        <v>1</v>
      </c>
      <c r="F60" s="93">
        <v>1</v>
      </c>
      <c r="G60" s="97"/>
      <c r="H60" s="97"/>
      <c r="I60" s="97">
        <v>0.51</v>
      </c>
      <c r="J60" s="97">
        <f>10/11</f>
        <v>0.9090909090909091</v>
      </c>
      <c r="K60" s="97">
        <v>0.28</v>
      </c>
      <c r="L60" s="97">
        <v>0.64</v>
      </c>
      <c r="M60" s="97"/>
      <c r="N60" s="97"/>
      <c r="O60" s="97"/>
      <c r="P60" s="97"/>
      <c r="Q60" s="41">
        <v>1</v>
      </c>
      <c r="R60"/>
      <c r="S60"/>
      <c r="T60" s="97"/>
      <c r="U60" s="93">
        <v>1</v>
      </c>
      <c r="V60" s="41"/>
      <c r="W60" s="93"/>
      <c r="X60" s="43">
        <v>196</v>
      </c>
      <c r="Y60" s="43">
        <v>14</v>
      </c>
      <c r="Z60" s="43">
        <f>Y60/X60*100</f>
        <v>7.14285714285714</v>
      </c>
      <c r="AA60" s="98">
        <v>1</v>
      </c>
      <c r="AB60" s="43"/>
      <c r="AC60" s="43">
        <v>9</v>
      </c>
      <c r="AD60" s="44">
        <v>42331</v>
      </c>
      <c r="AE60" s="43">
        <v>1</v>
      </c>
      <c r="AF60" s="43">
        <v>2</v>
      </c>
      <c r="AG60" s="43">
        <v>2</v>
      </c>
      <c r="AH60" s="46">
        <f t="shared" si="7"/>
        <v>0</v>
      </c>
      <c r="AI60" s="43"/>
      <c r="AJ60" s="47"/>
      <c r="AK60" s="48"/>
      <c r="AL60" s="43"/>
      <c r="AM60" s="48"/>
      <c r="AN60" s="48"/>
      <c r="AO60" s="48"/>
      <c r="AP60" s="49">
        <f>AL60+AM60+AO60</f>
        <v>0</v>
      </c>
      <c r="AQ60" s="62"/>
      <c r="AR60" s="45"/>
      <c r="AS60" s="49"/>
      <c r="AT60" s="85"/>
    </row>
    <row r="61" spans="1:46" ht="23.25" customHeight="1">
      <c r="A61" s="78" t="s">
        <v>100</v>
      </c>
      <c r="B61" s="78"/>
      <c r="C61" s="65"/>
      <c r="D61" s="65"/>
      <c r="E61" s="65"/>
      <c r="F61" s="65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7"/>
      <c r="W61" s="66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9"/>
      <c r="AI61" s="68"/>
      <c r="AJ61" s="109"/>
      <c r="AK61" s="71"/>
      <c r="AL61" s="68"/>
      <c r="AM61" s="79"/>
      <c r="AN61" s="79"/>
      <c r="AO61" s="79"/>
      <c r="AP61" s="72"/>
      <c r="AQ61" s="72"/>
      <c r="AR61" s="68"/>
      <c r="AS61" s="68"/>
      <c r="AT61" s="80"/>
    </row>
    <row r="62" spans="1:46" ht="23.25" customHeight="1">
      <c r="A62" s="35" t="s">
        <v>100</v>
      </c>
      <c r="B62" s="35"/>
      <c r="C62" s="36"/>
      <c r="D62" s="37"/>
      <c r="E62" s="93">
        <v>1</v>
      </c>
      <c r="F62" s="93">
        <v>1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39">
        <v>2</v>
      </c>
      <c r="V62" s="41">
        <v>13</v>
      </c>
      <c r="W62" s="93">
        <v>0</v>
      </c>
      <c r="X62" s="43">
        <v>69</v>
      </c>
      <c r="Y62" s="43"/>
      <c r="Z62" s="43"/>
      <c r="AA62" s="43"/>
      <c r="AB62" s="43"/>
      <c r="AC62" s="43">
        <v>6</v>
      </c>
      <c r="AD62" s="44">
        <v>42388</v>
      </c>
      <c r="AE62" s="61">
        <v>0</v>
      </c>
      <c r="AF62" s="43">
        <v>2</v>
      </c>
      <c r="AG62" s="43">
        <v>2</v>
      </c>
      <c r="AH62" s="46">
        <f aca="true" t="shared" si="8" ref="AH62:AH63">IF((AI62&gt;0),"1"," ")</f>
        <v>0</v>
      </c>
      <c r="AI62" s="43"/>
      <c r="AJ62" s="47"/>
      <c r="AK62" s="48"/>
      <c r="AL62" s="43"/>
      <c r="AM62" s="48"/>
      <c r="AN62" s="48"/>
      <c r="AO62" s="48"/>
      <c r="AP62" s="49">
        <f>AL62+AM62+AO62</f>
        <v>0</v>
      </c>
      <c r="AQ62" s="62"/>
      <c r="AR62" s="45"/>
      <c r="AS62" s="49"/>
      <c r="AT62" s="82"/>
    </row>
    <row r="63" spans="1:46" ht="23.25" customHeight="1">
      <c r="A63" s="78" t="s">
        <v>101</v>
      </c>
      <c r="B63" s="78"/>
      <c r="C63" s="65"/>
      <c r="D63" s="65"/>
      <c r="E63" s="65"/>
      <c r="F63" s="65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7"/>
      <c r="W63" s="66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9">
        <f t="shared" si="8"/>
        <v>0</v>
      </c>
      <c r="AI63" s="68"/>
      <c r="AJ63" s="70"/>
      <c r="AK63" s="71"/>
      <c r="AL63" s="68"/>
      <c r="AM63" s="71"/>
      <c r="AN63" s="71"/>
      <c r="AO63" s="71"/>
      <c r="AP63" s="72"/>
      <c r="AQ63" s="72"/>
      <c r="AR63" s="68"/>
      <c r="AS63" s="68"/>
      <c r="AT63" s="73"/>
    </row>
    <row r="64" spans="1:46" ht="23.25" customHeight="1">
      <c r="A64" s="96" t="s">
        <v>101</v>
      </c>
      <c r="B64" s="96"/>
      <c r="C64" s="36"/>
      <c r="D64" s="37"/>
      <c r="E64" s="93">
        <v>1</v>
      </c>
      <c r="F64" s="93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39">
        <v>0</v>
      </c>
      <c r="V64" s="41">
        <v>25</v>
      </c>
      <c r="W64" s="42">
        <v>4</v>
      </c>
      <c r="X64" s="43">
        <v>51</v>
      </c>
      <c r="Y64" s="43"/>
      <c r="Z64" s="43"/>
      <c r="AA64" s="43"/>
      <c r="AB64" s="43"/>
      <c r="AC64" s="43">
        <v>9</v>
      </c>
      <c r="AD64" s="44">
        <v>42331</v>
      </c>
      <c r="AE64" s="61">
        <v>0</v>
      </c>
      <c r="AF64" s="43">
        <v>2</v>
      </c>
      <c r="AG64" s="43">
        <v>2</v>
      </c>
      <c r="AH64" s="46" t="s">
        <v>102</v>
      </c>
      <c r="AI64" s="43"/>
      <c r="AJ64" s="89"/>
      <c r="AK64" s="48"/>
      <c r="AL64" s="43"/>
      <c r="AM64" s="48"/>
      <c r="AN64" s="48"/>
      <c r="AO64" s="48"/>
      <c r="AP64" s="49">
        <f>AL64+AM64+AO64</f>
        <v>0</v>
      </c>
      <c r="AQ64" s="62"/>
      <c r="AR64" s="45"/>
      <c r="AS64" s="49"/>
      <c r="AT64" s="82"/>
    </row>
    <row r="65" spans="1:46" ht="23.25" customHeight="1">
      <c r="A65" s="78" t="s">
        <v>103</v>
      </c>
      <c r="B65" s="78"/>
      <c r="C65" s="65"/>
      <c r="D65" s="65"/>
      <c r="E65" s="65"/>
      <c r="F65" s="65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7"/>
      <c r="W65" s="66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9">
        <f aca="true" t="shared" si="9" ref="AH65:AH69">IF((AI65&gt;0),"1"," ")</f>
        <v>0</v>
      </c>
      <c r="AI65" s="68"/>
      <c r="AJ65" s="70"/>
      <c r="AK65" s="71"/>
      <c r="AL65" s="68"/>
      <c r="AM65" s="71"/>
      <c r="AN65" s="71"/>
      <c r="AO65" s="71"/>
      <c r="AP65" s="72"/>
      <c r="AQ65" s="72"/>
      <c r="AR65" s="68"/>
      <c r="AS65" s="68"/>
      <c r="AT65" s="80"/>
    </row>
    <row r="66" spans="1:46" ht="23.25" customHeight="1">
      <c r="A66" s="35" t="s">
        <v>103</v>
      </c>
      <c r="B66" s="35"/>
      <c r="C66" s="36"/>
      <c r="D66" s="37"/>
      <c r="E66" s="93">
        <v>1</v>
      </c>
      <c r="F66" s="39">
        <v>0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39">
        <v>0</v>
      </c>
      <c r="V66" s="41">
        <v>16</v>
      </c>
      <c r="W66" s="42">
        <v>5</v>
      </c>
      <c r="X66" s="43">
        <v>52</v>
      </c>
      <c r="Y66" s="43"/>
      <c r="Z66" s="43"/>
      <c r="AA66" s="43"/>
      <c r="AB66" s="43"/>
      <c r="AC66" s="43">
        <v>9</v>
      </c>
      <c r="AD66" s="44">
        <v>42352</v>
      </c>
      <c r="AE66" s="61">
        <v>0</v>
      </c>
      <c r="AF66" s="43">
        <v>2</v>
      </c>
      <c r="AG66" s="43">
        <v>2</v>
      </c>
      <c r="AH66" s="46">
        <f t="shared" si="9"/>
        <v>0</v>
      </c>
      <c r="AI66" s="43"/>
      <c r="AJ66" s="47"/>
      <c r="AK66" s="48"/>
      <c r="AL66" s="43"/>
      <c r="AM66" s="48"/>
      <c r="AN66" s="48"/>
      <c r="AO66" s="48"/>
      <c r="AP66" s="49">
        <f>AL66+AM66+AO66</f>
        <v>0</v>
      </c>
      <c r="AQ66" s="62"/>
      <c r="AR66" s="45"/>
      <c r="AS66" s="49"/>
      <c r="AT66" s="82"/>
    </row>
    <row r="67" spans="1:46" ht="23.25" customHeight="1">
      <c r="A67" s="78" t="s">
        <v>104</v>
      </c>
      <c r="B67" s="78"/>
      <c r="C67" s="65"/>
      <c r="D67" s="65"/>
      <c r="E67" s="65"/>
      <c r="F67" s="65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7"/>
      <c r="W67" s="66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9">
        <f t="shared" si="9"/>
        <v>0</v>
      </c>
      <c r="AI67" s="68"/>
      <c r="AJ67" s="70"/>
      <c r="AK67" s="71"/>
      <c r="AL67" s="68"/>
      <c r="AM67" s="79"/>
      <c r="AN67" s="79"/>
      <c r="AO67" s="79"/>
      <c r="AP67" s="72"/>
      <c r="AQ67" s="72"/>
      <c r="AR67" s="68"/>
      <c r="AS67" s="68"/>
      <c r="AT67" s="80"/>
    </row>
    <row r="68" spans="1:46" ht="23.25" customHeight="1">
      <c r="A68" s="35" t="s">
        <v>104</v>
      </c>
      <c r="B68" s="35"/>
      <c r="C68" s="36"/>
      <c r="D68" s="37"/>
      <c r="E68" s="93">
        <v>1</v>
      </c>
      <c r="F68" s="39">
        <v>0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93">
        <v>1</v>
      </c>
      <c r="V68" s="41">
        <v>1</v>
      </c>
      <c r="W68" s="93">
        <v>0</v>
      </c>
      <c r="X68" s="43">
        <v>71</v>
      </c>
      <c r="Y68" s="43">
        <v>13</v>
      </c>
      <c r="Z68" s="43">
        <f>Y68/X68*100</f>
        <v>18.3098591549296</v>
      </c>
      <c r="AA68" s="98">
        <v>1</v>
      </c>
      <c r="AB68" s="43"/>
      <c r="AC68" s="43">
        <v>9</v>
      </c>
      <c r="AD68" s="44">
        <v>42331</v>
      </c>
      <c r="AE68" s="43">
        <v>1</v>
      </c>
      <c r="AF68" s="43">
        <v>2</v>
      </c>
      <c r="AG68" s="43">
        <v>2</v>
      </c>
      <c r="AH68" s="46">
        <f t="shared" si="9"/>
        <v>0</v>
      </c>
      <c r="AI68" s="43"/>
      <c r="AJ68" s="47"/>
      <c r="AK68" s="48"/>
      <c r="AL68" s="43"/>
      <c r="AM68" s="48"/>
      <c r="AN68" s="48"/>
      <c r="AO68" s="48"/>
      <c r="AP68" s="49">
        <f>AL68+AM68+AO68</f>
        <v>0</v>
      </c>
      <c r="AQ68" s="62"/>
      <c r="AR68" s="45"/>
      <c r="AS68" s="49"/>
      <c r="AT68" s="50"/>
    </row>
    <row r="69" spans="1:46" ht="23.25" customHeight="1">
      <c r="A69" s="78" t="s">
        <v>105</v>
      </c>
      <c r="B69" s="78"/>
      <c r="C69" s="65"/>
      <c r="D69" s="65"/>
      <c r="E69" s="65"/>
      <c r="F69" s="65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7"/>
      <c r="W69" s="66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9">
        <f t="shared" si="9"/>
        <v>0</v>
      </c>
      <c r="AI69" s="68"/>
      <c r="AJ69" s="70"/>
      <c r="AK69" s="71"/>
      <c r="AL69" s="68"/>
      <c r="AM69" s="71"/>
      <c r="AN69" s="71"/>
      <c r="AO69" s="71"/>
      <c r="AP69" s="72"/>
      <c r="AQ69" s="72"/>
      <c r="AR69" s="68"/>
      <c r="AS69" s="68"/>
      <c r="AT69" s="73"/>
    </row>
    <row r="70" spans="1:46" ht="23.25" customHeight="1">
      <c r="A70" s="118" t="s">
        <v>105</v>
      </c>
      <c r="B70" s="118"/>
      <c r="C70" s="36"/>
      <c r="D70" s="37"/>
      <c r="E70" s="38" t="s">
        <v>59</v>
      </c>
      <c r="F70" s="39">
        <v>0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93">
        <v>1</v>
      </c>
      <c r="V70" s="41"/>
      <c r="W70" s="93"/>
      <c r="X70" s="43">
        <v>49</v>
      </c>
      <c r="Y70" s="43"/>
      <c r="Z70" s="76"/>
      <c r="AA70" s="76"/>
      <c r="AB70" s="76"/>
      <c r="AC70" s="43">
        <v>9</v>
      </c>
      <c r="AD70" s="44">
        <v>42331</v>
      </c>
      <c r="AE70" s="61">
        <v>0</v>
      </c>
      <c r="AF70" s="43">
        <v>2</v>
      </c>
      <c r="AG70" s="43">
        <v>2</v>
      </c>
      <c r="AH70" s="46" t="s">
        <v>80</v>
      </c>
      <c r="AI70" s="43"/>
      <c r="AJ70" s="47"/>
      <c r="AK70" s="48"/>
      <c r="AL70" s="43"/>
      <c r="AM70" s="48"/>
      <c r="AN70" s="48"/>
      <c r="AO70" s="48"/>
      <c r="AP70" s="49">
        <f>AL70+AM70+AO70</f>
        <v>0</v>
      </c>
      <c r="AQ70" s="62"/>
      <c r="AR70" s="45"/>
      <c r="AS70" s="49"/>
      <c r="AT70" s="82"/>
    </row>
    <row r="71" spans="1:46" ht="23.25" customHeight="1">
      <c r="A71" s="78" t="s">
        <v>106</v>
      </c>
      <c r="B71" s="78"/>
      <c r="C71" s="65"/>
      <c r="D71" s="65"/>
      <c r="E71" s="65"/>
      <c r="F71" s="65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7"/>
      <c r="W71" s="66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9">
        <f aca="true" t="shared" si="10" ref="AH71:AH72">IF((AI71&gt;0),"1"," ")</f>
        <v>0</v>
      </c>
      <c r="AI71" s="68"/>
      <c r="AJ71" s="70"/>
      <c r="AK71" s="71"/>
      <c r="AL71" s="68"/>
      <c r="AM71" s="71"/>
      <c r="AN71" s="71"/>
      <c r="AO71" s="71"/>
      <c r="AP71" s="72"/>
      <c r="AQ71" s="72"/>
      <c r="AR71" s="68"/>
      <c r="AS71" s="68"/>
      <c r="AT71" s="80"/>
    </row>
    <row r="72" spans="1:46" ht="23.25" customHeight="1">
      <c r="A72" s="35" t="s">
        <v>106</v>
      </c>
      <c r="B72" s="35"/>
      <c r="C72" s="36"/>
      <c r="D72" s="37"/>
      <c r="E72" s="93">
        <v>1</v>
      </c>
      <c r="F72" s="39">
        <v>0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39">
        <v>0</v>
      </c>
      <c r="V72" s="41">
        <v>64</v>
      </c>
      <c r="W72" s="42">
        <v>0</v>
      </c>
      <c r="X72" s="43">
        <v>19</v>
      </c>
      <c r="Y72" s="43"/>
      <c r="Z72" s="43"/>
      <c r="AA72" s="43"/>
      <c r="AB72" s="43"/>
      <c r="AC72" s="43">
        <v>5</v>
      </c>
      <c r="AD72" s="44">
        <v>42388</v>
      </c>
      <c r="AE72" s="61">
        <v>0</v>
      </c>
      <c r="AF72" s="61">
        <v>0</v>
      </c>
      <c r="AG72" s="45">
        <v>2</v>
      </c>
      <c r="AH72" s="46">
        <f t="shared" si="10"/>
        <v>0</v>
      </c>
      <c r="AI72" s="43"/>
      <c r="AJ72" s="47"/>
      <c r="AK72" s="48"/>
      <c r="AL72" s="43"/>
      <c r="AM72" s="48"/>
      <c r="AN72" s="48"/>
      <c r="AO72" s="48"/>
      <c r="AP72" s="49">
        <f>AL72+AM72+AO72</f>
        <v>0</v>
      </c>
      <c r="AQ72" s="62"/>
      <c r="AR72" s="45"/>
      <c r="AS72" s="49"/>
      <c r="AT72" s="82"/>
    </row>
    <row r="73" spans="1:46" ht="23.25" customHeight="1">
      <c r="A73" s="78" t="s">
        <v>107</v>
      </c>
      <c r="B73" s="78"/>
      <c r="C73" s="65"/>
      <c r="D73" s="65"/>
      <c r="E73" s="65"/>
      <c r="F73" s="65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7"/>
      <c r="W73" s="66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9"/>
      <c r="AI73" s="68"/>
      <c r="AJ73" s="109"/>
      <c r="AK73" s="71"/>
      <c r="AL73" s="68"/>
      <c r="AM73" s="79"/>
      <c r="AN73" s="79"/>
      <c r="AO73" s="79"/>
      <c r="AP73" s="72"/>
      <c r="AQ73" s="72"/>
      <c r="AR73" s="68"/>
      <c r="AS73" s="68"/>
      <c r="AT73" s="80"/>
    </row>
    <row r="74" spans="1:46" ht="23.25" customHeight="1">
      <c r="A74" s="35" t="s">
        <v>107</v>
      </c>
      <c r="B74" s="35"/>
      <c r="C74" s="36"/>
      <c r="D74" s="37"/>
      <c r="E74" s="38" t="s">
        <v>59</v>
      </c>
      <c r="F74" s="39">
        <v>0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39">
        <v>0</v>
      </c>
      <c r="V74" s="41">
        <v>17</v>
      </c>
      <c r="W74" s="42">
        <v>2</v>
      </c>
      <c r="X74" s="43">
        <v>17</v>
      </c>
      <c r="Y74" s="43"/>
      <c r="Z74" s="43"/>
      <c r="AA74" s="43"/>
      <c r="AB74" s="43"/>
      <c r="AC74" s="43">
        <v>9</v>
      </c>
      <c r="AD74" s="44">
        <v>42388</v>
      </c>
      <c r="AE74" s="61">
        <v>0</v>
      </c>
      <c r="AF74" s="43">
        <v>2</v>
      </c>
      <c r="AG74" s="43">
        <v>2</v>
      </c>
      <c r="AH74" s="46">
        <f>IF((AI74&gt;0),"1"," ")</f>
        <v>0</v>
      </c>
      <c r="AI74" s="43"/>
      <c r="AJ74" s="47"/>
      <c r="AK74" s="48"/>
      <c r="AL74" s="43"/>
      <c r="AM74" s="48"/>
      <c r="AN74" s="48"/>
      <c r="AO74" s="48"/>
      <c r="AP74" s="49">
        <f>AL74+AM74+AO74</f>
        <v>0</v>
      </c>
      <c r="AQ74" s="62"/>
      <c r="AR74" s="45"/>
      <c r="AS74" s="49"/>
      <c r="AT74" s="82"/>
    </row>
    <row r="75" spans="1:46" ht="23.25" customHeight="1">
      <c r="A75" s="119" t="s">
        <v>108</v>
      </c>
      <c r="B75" s="119"/>
      <c r="C75" s="65"/>
      <c r="D75" s="65"/>
      <c r="E75" s="65"/>
      <c r="F75" s="65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7"/>
      <c r="W75" s="66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9"/>
      <c r="AI75" s="68"/>
      <c r="AJ75" s="120"/>
      <c r="AK75" s="71"/>
      <c r="AL75" s="68"/>
      <c r="AM75" s="71"/>
      <c r="AN75" s="71"/>
      <c r="AO75" s="71"/>
      <c r="AP75" s="72"/>
      <c r="AQ75" s="72"/>
      <c r="AR75" s="68"/>
      <c r="AS75" s="68"/>
      <c r="AT75" s="80"/>
    </row>
    <row r="76" spans="1:46" ht="23.25" customHeight="1">
      <c r="A76" s="92" t="s">
        <v>108</v>
      </c>
      <c r="B76" s="92"/>
      <c r="C76" s="36"/>
      <c r="D76" s="37"/>
      <c r="E76" s="38" t="s">
        <v>59</v>
      </c>
      <c r="F76" s="39">
        <v>0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39">
        <v>2</v>
      </c>
      <c r="V76" s="41"/>
      <c r="W76" s="42"/>
      <c r="X76" s="43">
        <v>51</v>
      </c>
      <c r="Y76" s="43"/>
      <c r="Z76" s="43"/>
      <c r="AA76" s="43"/>
      <c r="AB76" s="43"/>
      <c r="AC76" s="43">
        <v>3</v>
      </c>
      <c r="AD76" s="44">
        <v>42303</v>
      </c>
      <c r="AE76" s="61">
        <v>0</v>
      </c>
      <c r="AF76" s="43">
        <v>2</v>
      </c>
      <c r="AG76" s="43">
        <v>2</v>
      </c>
      <c r="AH76" s="46" t="s">
        <v>64</v>
      </c>
      <c r="AI76" s="43"/>
      <c r="AJ76" s="47"/>
      <c r="AK76" s="48"/>
      <c r="AL76" s="43"/>
      <c r="AM76" s="48"/>
      <c r="AN76" s="48"/>
      <c r="AO76" s="48"/>
      <c r="AP76" s="49">
        <f>AL76+AM76+AO76</f>
        <v>0</v>
      </c>
      <c r="AQ76" s="62"/>
      <c r="AR76" s="45"/>
      <c r="AS76" s="49"/>
      <c r="AT76" s="82"/>
    </row>
    <row r="77" spans="1:46" ht="23.25" customHeight="1">
      <c r="A77" s="121" t="s">
        <v>109</v>
      </c>
      <c r="B77" s="121"/>
      <c r="C77" s="122"/>
      <c r="D77" s="123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6"/>
      <c r="AI77" s="125"/>
      <c r="AJ77" s="127"/>
      <c r="AK77" s="128"/>
      <c r="AL77" s="125"/>
      <c r="AM77" s="128"/>
      <c r="AN77" s="128"/>
      <c r="AO77" s="128"/>
      <c r="AP77" s="129"/>
      <c r="AQ77" s="129"/>
      <c r="AR77" s="125"/>
      <c r="AS77" s="125"/>
      <c r="AT77" s="130"/>
    </row>
    <row r="78" spans="1:46" ht="23.25" customHeight="1">
      <c r="A78" s="131" t="s">
        <v>110</v>
      </c>
      <c r="B78" s="131"/>
      <c r="C78" s="115"/>
      <c r="D78" s="13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93"/>
      <c r="V78" s="93"/>
      <c r="W78" s="9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6"/>
      <c r="AI78" s="43"/>
      <c r="AJ78" s="99"/>
      <c r="AK78" s="48"/>
      <c r="AL78" s="43"/>
      <c r="AM78" s="48"/>
      <c r="AN78" s="48"/>
      <c r="AO78" s="48"/>
      <c r="AP78" s="49"/>
      <c r="AQ78" s="62"/>
      <c r="AR78" s="45"/>
      <c r="AS78" s="49"/>
      <c r="AT78" s="82"/>
    </row>
    <row r="79" spans="1:46" ht="23.25" customHeight="1">
      <c r="A79" s="133" t="s">
        <v>111</v>
      </c>
      <c r="B79" s="133"/>
      <c r="C79" s="115"/>
      <c r="D79" s="132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6"/>
      <c r="AI79" s="43"/>
      <c r="AJ79" s="47"/>
      <c r="AK79" s="48"/>
      <c r="AL79" s="43"/>
      <c r="AM79" s="81"/>
      <c r="AN79" s="81"/>
      <c r="AO79" s="81"/>
      <c r="AP79" s="49"/>
      <c r="AQ79" s="62"/>
      <c r="AR79" s="45"/>
      <c r="AS79" s="49"/>
      <c r="AT79" s="50"/>
    </row>
    <row r="80" spans="1:46" ht="23.25" customHeight="1">
      <c r="A80" s="133" t="s">
        <v>112</v>
      </c>
      <c r="B80" s="133"/>
      <c r="C80" s="115"/>
      <c r="D80" s="132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6"/>
      <c r="AI80" s="43"/>
      <c r="AJ80" s="99"/>
      <c r="AK80" s="48"/>
      <c r="AL80" s="43"/>
      <c r="AM80" s="81"/>
      <c r="AN80" s="81"/>
      <c r="AO80" s="81"/>
      <c r="AP80" s="49"/>
      <c r="AQ80" s="62"/>
      <c r="AR80" s="45"/>
      <c r="AS80" s="49"/>
      <c r="AT80" s="82"/>
    </row>
    <row r="81" spans="1:46" ht="23.25" customHeight="1">
      <c r="A81" s="133" t="s">
        <v>113</v>
      </c>
      <c r="B81" s="133"/>
      <c r="C81" s="115"/>
      <c r="D81" s="132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6"/>
      <c r="AI81" s="43"/>
      <c r="AJ81" s="47"/>
      <c r="AK81" s="48"/>
      <c r="AL81" s="43"/>
      <c r="AM81" s="81"/>
      <c r="AN81" s="81"/>
      <c r="AO81" s="81"/>
      <c r="AP81" s="49"/>
      <c r="AQ81" s="62"/>
      <c r="AR81" s="45"/>
      <c r="AS81" s="49"/>
      <c r="AT81" s="50"/>
    </row>
    <row r="82" spans="1:46" ht="23.25" customHeight="1">
      <c r="A82" s="134"/>
      <c r="B82" s="134"/>
      <c r="C82" s="115"/>
      <c r="D82" s="132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6"/>
      <c r="AI82" s="43"/>
      <c r="AJ82" s="47"/>
      <c r="AK82" s="48"/>
      <c r="AL82" s="43"/>
      <c r="AM82" s="48"/>
      <c r="AN82" s="48"/>
      <c r="AO82" s="48"/>
      <c r="AP82" s="49"/>
      <c r="AQ82" s="62"/>
      <c r="AR82" s="45"/>
      <c r="AS82" s="49"/>
      <c r="AT82" s="82"/>
    </row>
    <row r="83" spans="1:46" ht="23.25" customHeight="1">
      <c r="A83" s="134"/>
      <c r="B83" s="134"/>
      <c r="C83" s="100"/>
      <c r="D83" s="117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135"/>
      <c r="AI83" s="45"/>
      <c r="AJ83" s="136"/>
      <c r="AK83" s="137"/>
      <c r="AL83" s="45"/>
      <c r="AM83" s="137"/>
      <c r="AN83" s="137"/>
      <c r="AO83" s="137"/>
      <c r="AP83" s="49"/>
      <c r="AQ83" s="62"/>
      <c r="AR83" s="45"/>
      <c r="AS83" s="49"/>
      <c r="AT83" s="82"/>
    </row>
    <row r="84" spans="1:46" ht="23.25" customHeight="1">
      <c r="A84" s="134"/>
      <c r="B84" s="134"/>
      <c r="C84" s="100"/>
      <c r="D84" s="117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135"/>
      <c r="AI84" s="45"/>
      <c r="AJ84" s="136"/>
      <c r="AK84" s="137"/>
      <c r="AL84" s="45"/>
      <c r="AM84" s="137"/>
      <c r="AN84" s="137"/>
      <c r="AO84" s="137"/>
      <c r="AP84" s="49"/>
      <c r="AQ84" s="62"/>
      <c r="AR84" s="45"/>
      <c r="AS84" s="49"/>
      <c r="AT84" s="82"/>
    </row>
    <row r="85" spans="1:46" ht="23.25" customHeight="1" hidden="1">
      <c r="A85" s="134"/>
      <c r="B85" s="134"/>
      <c r="C85" s="100"/>
      <c r="D85" s="117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135"/>
      <c r="AI85" s="45"/>
      <c r="AJ85" s="136"/>
      <c r="AK85" s="137"/>
      <c r="AL85" s="45"/>
      <c r="AM85" s="137"/>
      <c r="AN85" s="137"/>
      <c r="AO85" s="137"/>
      <c r="AP85" s="62"/>
      <c r="AQ85" s="62"/>
      <c r="AR85" s="49"/>
      <c r="AS85" s="49"/>
      <c r="AT85" s="82"/>
    </row>
    <row r="86" spans="1:45" ht="18" customHeight="1" hidden="1">
      <c r="A86" s="95"/>
      <c r="B86" s="95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K86"/>
      <c r="AL86"/>
      <c r="AM86"/>
      <c r="AN86"/>
      <c r="AO86"/>
      <c r="AP86"/>
      <c r="AQ86"/>
      <c r="AR86"/>
      <c r="AS86"/>
    </row>
    <row r="87" spans="1:46" ht="41.25" customHeight="1">
      <c r="A87" s="138"/>
      <c r="B87" s="138"/>
      <c r="C87" s="139"/>
      <c r="D87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40">
        <f>SUM(X6:X86)</f>
        <v>2637</v>
      </c>
      <c r="Y87" s="140"/>
      <c r="Z87" s="140"/>
      <c r="AA87" s="140"/>
      <c r="AB87" s="140"/>
      <c r="AC87" s="140"/>
      <c r="AD87" s="140"/>
      <c r="AE87" s="140"/>
      <c r="AF87" s="140"/>
      <c r="AG87" s="140"/>
      <c r="AH87" s="140">
        <f>COUNTIF(AH6:AH85,"1")</f>
        <v>0</v>
      </c>
      <c r="AI87" s="141"/>
      <c r="AJ87" s="141"/>
      <c r="AK87" s="141"/>
      <c r="AL87" s="140">
        <f>SUM(AL6:AL86)</f>
        <v>0</v>
      </c>
      <c r="AM87" s="141"/>
      <c r="AN87" s="141"/>
      <c r="AO87" s="141"/>
      <c r="AP87" s="140">
        <f>SUM(AP6:AP86)</f>
        <v>0</v>
      </c>
      <c r="AQ87" s="140"/>
      <c r="AR87" s="140">
        <f>SUM(AR6:AR86)</f>
        <v>0</v>
      </c>
      <c r="AS87" s="140">
        <f>SUM(AS6:AS86)</f>
        <v>0</v>
      </c>
      <c r="AT87" s="141"/>
    </row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2">
    <mergeCell ref="A1:AT1"/>
    <mergeCell ref="C2:T2"/>
    <mergeCell ref="U2:W2"/>
    <mergeCell ref="X2:AG2"/>
    <mergeCell ref="AH2:AK2"/>
    <mergeCell ref="AL2:AO2"/>
    <mergeCell ref="C5:F5"/>
    <mergeCell ref="C7:F7"/>
    <mergeCell ref="C9:F9"/>
    <mergeCell ref="C11:F11"/>
    <mergeCell ref="C13:F13"/>
    <mergeCell ref="C15:F15"/>
    <mergeCell ref="C17:F17"/>
    <mergeCell ref="C19:F19"/>
    <mergeCell ref="C21:F21"/>
    <mergeCell ref="C23:F23"/>
    <mergeCell ref="C25:F25"/>
    <mergeCell ref="C27:F27"/>
    <mergeCell ref="C29:F29"/>
    <mergeCell ref="C31:F31"/>
    <mergeCell ref="C33:F33"/>
    <mergeCell ref="C35:F35"/>
    <mergeCell ref="C37:F37"/>
    <mergeCell ref="C39:F39"/>
    <mergeCell ref="C41:F41"/>
    <mergeCell ref="C43:F43"/>
    <mergeCell ref="C45:F45"/>
    <mergeCell ref="C47:F47"/>
    <mergeCell ref="C49:F49"/>
    <mergeCell ref="C51:F51"/>
    <mergeCell ref="C53:F53"/>
    <mergeCell ref="C55:F55"/>
    <mergeCell ref="C57:F57"/>
    <mergeCell ref="C59:F59"/>
    <mergeCell ref="C61:F61"/>
    <mergeCell ref="C63:F63"/>
    <mergeCell ref="C65:F65"/>
    <mergeCell ref="C67:F67"/>
    <mergeCell ref="C69:F69"/>
    <mergeCell ref="C71:F71"/>
    <mergeCell ref="C73:F73"/>
    <mergeCell ref="C75:F75"/>
  </mergeCells>
  <printOptions horizontalCentered="1"/>
  <pageMargins left="0.2798611111111111" right="0.15763888888888888" top="0.5513888888888889" bottom="0.5513888888888889" header="0.5118055555555555" footer="0.5118055555555555"/>
  <pageSetup firstPageNumber="1" useFirstPageNumber="1" fitToHeight="1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2018-03-02T09:55:36Z</dcterms:created>
  <dcterms:modified xsi:type="dcterms:W3CDTF">2018-09-27T11:39:29Z</dcterms:modified>
  <cp:category/>
  <cp:version/>
  <cp:contentType/>
  <cp:contentStatus/>
  <cp:revision>41</cp:revision>
</cp:coreProperties>
</file>